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codeName="ThisWorkbook" autoCompressPictures="0"/>
  <bookViews>
    <workbookView xWindow="240" yWindow="100" windowWidth="27080" windowHeight="14760" activeTab="1"/>
  </bookViews>
  <sheets>
    <sheet name="Persepsional &amp; Nilai Gabungan" sheetId="1" r:id="rId1"/>
    <sheet name="Keterangan" sheetId="2" r:id="rId2"/>
  </sheets>
  <definedNames>
    <definedName name="_xlnm.Print_Area" localSheetId="1">Keterangan!$A$1:$O$14</definedName>
    <definedName name="_xlnm.Print_Area" localSheetId="0">'Persepsional &amp; Nilai Gabungan'!$A$1:$O$58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49" i="1" l="1"/>
  <c r="N49" i="1"/>
  <c r="J50" i="1"/>
  <c r="N50" i="1"/>
  <c r="J51" i="1"/>
  <c r="N51" i="1"/>
  <c r="J52" i="1"/>
  <c r="N52" i="1"/>
  <c r="M43" i="1"/>
  <c r="M38" i="1"/>
  <c r="M32" i="1"/>
  <c r="M24" i="1"/>
  <c r="M15" i="1"/>
  <c r="N53" i="1"/>
  <c r="N54" i="1"/>
  <c r="N55" i="1"/>
  <c r="O53" i="1"/>
  <c r="N43" i="1"/>
  <c r="O43" i="1"/>
  <c r="O24" i="1"/>
  <c r="N24" i="1"/>
  <c r="O38" i="1"/>
  <c r="N38" i="1"/>
  <c r="N15" i="1"/>
  <c r="O15" i="1"/>
  <c r="N32" i="1"/>
  <c r="O32" i="1"/>
  <c r="M44" i="1"/>
  <c r="A11" i="1"/>
  <c r="A59" i="1"/>
  <c r="M45" i="1"/>
  <c r="A58" i="1"/>
</calcChain>
</file>

<file path=xl/sharedStrings.xml><?xml version="1.0" encoding="utf-8"?>
<sst xmlns="http://schemas.openxmlformats.org/spreadsheetml/2006/main" count="203" uniqueCount="151">
  <si>
    <t>PERSEPSIONAL DIRI</t>
  </si>
  <si>
    <t>Pedagogik</t>
  </si>
  <si>
    <t>Profesional</t>
  </si>
  <si>
    <t>Kepribadian</t>
  </si>
  <si>
    <t>Sosial</t>
  </si>
  <si>
    <t>A</t>
  </si>
  <si>
    <t>S1</t>
  </si>
  <si>
    <t>M1</t>
  </si>
  <si>
    <t>S2</t>
  </si>
  <si>
    <t>S3</t>
  </si>
  <si>
    <t>M2</t>
  </si>
  <si>
    <t>M3</t>
  </si>
  <si>
    <t>M4</t>
  </si>
  <si>
    <t>M5</t>
  </si>
  <si>
    <t>DYS</t>
  </si>
  <si>
    <t>Rata-Rata</t>
  </si>
  <si>
    <t>Penilai</t>
  </si>
  <si>
    <t>Kategori</t>
  </si>
  <si>
    <t>Tinggi</t>
  </si>
  <si>
    <t>Sedang</t>
  </si>
  <si>
    <t>Rendah</t>
  </si>
  <si>
    <t>Persentase</t>
  </si>
  <si>
    <t>Nilai</t>
  </si>
  <si>
    <t>50% - 70%</t>
  </si>
  <si>
    <t>70% - 100%</t>
  </si>
  <si>
    <t>0% - 50%</t>
  </si>
  <si>
    <t>4.9 - 7</t>
  </si>
  <si>
    <t>3.5 - 4.9</t>
  </si>
  <si>
    <t>0 - 3.5</t>
  </si>
  <si>
    <t>Minimum Persepsional 4.51 (64.44%) Kategori Sedang</t>
  </si>
  <si>
    <t>Keterangan</t>
  </si>
  <si>
    <t>NILAI GABUNGAN</t>
  </si>
  <si>
    <t>Golongan Ruang Kepangkatan (NKP)</t>
  </si>
  <si>
    <t>Kemampuan Bahasa Inggris (NBI)</t>
  </si>
  <si>
    <t>Kemampuan Dasar Akademik (NPA)</t>
  </si>
  <si>
    <t>Penilaian Persepsional (NPS)</t>
  </si>
  <si>
    <t>Kualifikasi Akademik dan Jabatan Akademik (NAP)</t>
  </si>
  <si>
    <t>SKOR</t>
  </si>
  <si>
    <t>KOMPONEN PENILAIAN</t>
  </si>
  <si>
    <t>KESIMPULAN BERDASARKAN NILAI GABUNGAN</t>
  </si>
  <si>
    <t>S1 - ASISTEN AHLI</t>
  </si>
  <si>
    <t>S2 - ASISTEN AHLI</t>
  </si>
  <si>
    <t>S3 - ASISTEN AHLI</t>
  </si>
  <si>
    <t>S1 - LEKTOR</t>
  </si>
  <si>
    <t>S2 - LEKTOR</t>
  </si>
  <si>
    <t>S3 - LEKTOR</t>
  </si>
  <si>
    <t>S1 - LEKTOR KEPALA</t>
  </si>
  <si>
    <t>S2 - LEKTOR KEPALA</t>
  </si>
  <si>
    <t>S3 - LEKTOR KEPALA</t>
  </si>
  <si>
    <t>Rata-Rata Skor Total Persepsional</t>
  </si>
  <si>
    <t>Keterangan :</t>
  </si>
  <si>
    <t>A :</t>
  </si>
  <si>
    <t>S1 :</t>
  </si>
  <si>
    <t>S2 :</t>
  </si>
  <si>
    <t>S3 :</t>
  </si>
  <si>
    <t>M1 :</t>
  </si>
  <si>
    <t>M2 :</t>
  </si>
  <si>
    <t>M3 :</t>
  </si>
  <si>
    <t>M4 :</t>
  </si>
  <si>
    <t>M5 :</t>
  </si>
  <si>
    <t>Pimpinan/Atasan</t>
  </si>
  <si>
    <t>Sejawat 1</t>
  </si>
  <si>
    <t>Sejawat 2</t>
  </si>
  <si>
    <t>Sejawat 3</t>
  </si>
  <si>
    <t>Mahasiswa 1</t>
  </si>
  <si>
    <t>Mahasiswa 2</t>
  </si>
  <si>
    <t>Mahasiswa 3</t>
  </si>
  <si>
    <t>Mahasiswa 4</t>
  </si>
  <si>
    <t>Mahasiswa 5</t>
  </si>
  <si>
    <t>Peserta</t>
  </si>
  <si>
    <t>Pilih Item</t>
  </si>
  <si>
    <t>&lt; 26</t>
  </si>
  <si>
    <t>26 - 35</t>
  </si>
  <si>
    <t>36 - 45</t>
  </si>
  <si>
    <t>46 - 55</t>
  </si>
  <si>
    <t>56 - 65</t>
  </si>
  <si>
    <t>66 - 75</t>
  </si>
  <si>
    <t>≥ 76</t>
  </si>
  <si>
    <t>&lt; 25</t>
  </si>
  <si>
    <t>25 - 34</t>
  </si>
  <si>
    <t>35 - 44</t>
  </si>
  <si>
    <t>45 - 54</t>
  </si>
  <si>
    <t>55 - 64</t>
  </si>
  <si>
    <t>65 - 74</t>
  </si>
  <si>
    <t>&gt; 74</t>
  </si>
  <si>
    <t>KESIMPULAN BERDASARKAN NILAI PERSEPSIONAL</t>
  </si>
  <si>
    <t>BERDASARKAN HASIL PENILAIAN PERSEPSIONAL DAN NILAI GABUNGAN</t>
  </si>
  <si>
    <t>RATA-RATA TOTAL PERSEPSIONAL</t>
  </si>
  <si>
    <t>:</t>
  </si>
  <si>
    <t>Nama</t>
  </si>
  <si>
    <t>NIDN</t>
  </si>
  <si>
    <t>Kualifikasi Akademik dan Jabatan Akademik</t>
  </si>
  <si>
    <t>PT Pengusul</t>
  </si>
  <si>
    <t>Nilai TOEP :</t>
  </si>
  <si>
    <t>Nilai TKDA :</t>
  </si>
  <si>
    <t>IDENTITAS DIRI</t>
  </si>
  <si>
    <t>Golongan Ruang Kepangkatan</t>
  </si>
  <si>
    <t>III/a - Penata Muda</t>
  </si>
  <si>
    <t>III/b - Penata Muda Tingkat I</t>
  </si>
  <si>
    <t>III/c - Penata</t>
  </si>
  <si>
    <t>III/d - Penata Tingkat I</t>
  </si>
  <si>
    <t>IV/a - Pembina</t>
  </si>
  <si>
    <t>IV/b - Pembina Tingkat I</t>
  </si>
  <si>
    <t>IV/c - Pembina Utama Muda</t>
  </si>
  <si>
    <t>IV/d - Pembina Utama Madya</t>
  </si>
  <si>
    <t>IV/e - Pembina Utama</t>
  </si>
  <si>
    <t>TOEFL</t>
  </si>
  <si>
    <t>IELTS</t>
  </si>
  <si>
    <t>TOEP</t>
  </si>
  <si>
    <t>Paper-based (PBT)</t>
  </si>
  <si>
    <t>Computer-based (CBT)</t>
  </si>
  <si>
    <t>Internet-based (iBT)</t>
  </si>
  <si>
    <t xml:space="preserve">&lt; 394 </t>
  </si>
  <si>
    <t>&lt; 91</t>
  </si>
  <si>
    <t xml:space="preserve">&lt; 30 </t>
  </si>
  <si>
    <t>&lt; 4.0</t>
  </si>
  <si>
    <t xml:space="preserve">397 – 433 </t>
  </si>
  <si>
    <t xml:space="preserve">93 – 120 </t>
  </si>
  <si>
    <t xml:space="preserve">30 – 40 </t>
  </si>
  <si>
    <t>4.0</t>
  </si>
  <si>
    <t xml:space="preserve">26 – 35 </t>
  </si>
  <si>
    <t>437 – 473</t>
  </si>
  <si>
    <t>123 – 150</t>
  </si>
  <si>
    <t xml:space="preserve">41 – 52 </t>
  </si>
  <si>
    <t>4.5</t>
  </si>
  <si>
    <t xml:space="preserve">36 – 45 </t>
  </si>
  <si>
    <t xml:space="preserve">477 – 510   </t>
  </si>
  <si>
    <t>153 – 180</t>
  </si>
  <si>
    <t xml:space="preserve">53 – 64 </t>
  </si>
  <si>
    <t>5.0</t>
  </si>
  <si>
    <t xml:space="preserve">46 – 55 </t>
  </si>
  <si>
    <t>513 - 547</t>
  </si>
  <si>
    <t xml:space="preserve">183 – 210  </t>
  </si>
  <si>
    <t xml:space="preserve">65 – 78     </t>
  </si>
  <si>
    <t>5.5</t>
  </si>
  <si>
    <t xml:space="preserve">56 – 65 </t>
  </si>
  <si>
    <t xml:space="preserve">550 – 587 </t>
  </si>
  <si>
    <t xml:space="preserve">213 – 240 </t>
  </si>
  <si>
    <t xml:space="preserve">79 – 95 </t>
  </si>
  <si>
    <t>6.0</t>
  </si>
  <si>
    <t xml:space="preserve">66 – 75 </t>
  </si>
  <si>
    <t>≥ 590</t>
  </si>
  <si>
    <t>≥ 243</t>
  </si>
  <si>
    <t>≥ 96</t>
  </si>
  <si>
    <t>≥ 6.5</t>
  </si>
  <si>
    <t>Konversi Skor</t>
  </si>
  <si>
    <t>Kualifikasi</t>
  </si>
  <si>
    <t>Golongan Ruang</t>
  </si>
  <si>
    <t>Nilai TKDA</t>
  </si>
  <si>
    <t>TABEL KONVERSI NILAI</t>
  </si>
  <si>
    <t>Created By: Hajir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</si>
</sst>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color theme="0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u/>
      <sz val="11"/>
      <color theme="10"/>
      <name val="Calibri"/>
      <family val="2"/>
      <scheme val="minor"/>
    </font>
    <font>
      <sz val="12"/>
      <name val="Cambria"/>
      <family val="1"/>
      <scheme val="major"/>
    </font>
    <font>
      <b/>
      <sz val="16"/>
      <color theme="0"/>
      <name val="Cambria"/>
      <family val="1"/>
      <scheme val="major"/>
    </font>
    <font>
      <b/>
      <sz val="14"/>
      <color theme="0"/>
      <name val="Cambria"/>
      <family val="1"/>
      <scheme val="major"/>
    </font>
    <font>
      <sz val="22"/>
      <color theme="0"/>
      <name val="Cambria"/>
      <family val="1"/>
      <scheme val="major"/>
    </font>
    <font>
      <b/>
      <sz val="20"/>
      <color theme="0"/>
      <name val="Cambria"/>
      <family val="1"/>
      <scheme val="major"/>
    </font>
    <font>
      <sz val="26"/>
      <color theme="0"/>
      <name val="Cambria"/>
      <family val="1"/>
      <scheme val="major"/>
    </font>
    <font>
      <sz val="12"/>
      <color theme="0"/>
      <name val="Cambria"/>
      <family val="1"/>
      <scheme val="major"/>
    </font>
    <font>
      <b/>
      <sz val="12"/>
      <color theme="0"/>
      <name val="Cambria"/>
      <family val="1"/>
      <scheme val="major"/>
    </font>
    <font>
      <i/>
      <sz val="10"/>
      <color theme="0"/>
      <name val="Cambria"/>
      <family val="1"/>
      <scheme val="major"/>
    </font>
    <font>
      <sz val="9"/>
      <color theme="1"/>
      <name val="Cambria"/>
      <family val="1"/>
      <scheme val="major"/>
    </font>
    <font>
      <u/>
      <sz val="11"/>
      <color theme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-0.49998474074526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10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0" fillId="6" borderId="0" xfId="0" applyFont="1" applyFill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0" fillId="7" borderId="0" xfId="0" applyFill="1"/>
    <xf numFmtId="0" fontId="0" fillId="0" borderId="0" xfId="0" applyFill="1" applyBorder="1"/>
    <xf numFmtId="0" fontId="1" fillId="0" borderId="0" xfId="0" applyFont="1" applyBorder="1" applyAlignment="1">
      <alignment horizontal="left" vertical="center" wrapText="1"/>
    </xf>
    <xf numFmtId="0" fontId="10" fillId="6" borderId="0" xfId="0" applyFont="1" applyFill="1" applyAlignment="1">
      <alignment horizontal="center" wrapText="1"/>
    </xf>
    <xf numFmtId="0" fontId="1" fillId="7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5" fillId="7" borderId="4" xfId="0" applyFont="1" applyFill="1" applyBorder="1" applyAlignment="1">
      <alignment horizontal="right" vertical="center" wrapText="1"/>
    </xf>
    <xf numFmtId="0" fontId="5" fillId="7" borderId="0" xfId="0" applyFont="1" applyFill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0" fontId="0" fillId="7" borderId="0" xfId="0" applyFill="1" applyBorder="1"/>
    <xf numFmtId="0" fontId="1" fillId="8" borderId="0" xfId="0" applyFont="1" applyFill="1" applyAlignment="1">
      <alignment horizontal="center" vertical="center" wrapText="1"/>
    </xf>
    <xf numFmtId="0" fontId="0" fillId="8" borderId="0" xfId="0" applyFill="1"/>
    <xf numFmtId="0" fontId="0" fillId="8" borderId="0" xfId="0" applyFill="1" applyBorder="1"/>
    <xf numFmtId="0" fontId="5" fillId="7" borderId="0" xfId="0" applyFont="1" applyFill="1" applyBorder="1" applyAlignment="1">
      <alignment horizontal="right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5" fillId="7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15" fillId="6" borderId="0" xfId="0" applyFont="1" applyFill="1" applyAlignment="1">
      <alignment horizontal="right" vertical="center" wrapText="1"/>
    </xf>
    <xf numFmtId="164" fontId="9" fillId="11" borderId="1" xfId="0" applyNumberFormat="1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1" fontId="1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1" fillId="7" borderId="0" xfId="0" applyFont="1" applyFill="1" applyAlignment="1">
      <alignment horizontal="center" vertical="center" wrapText="1"/>
    </xf>
    <xf numFmtId="0" fontId="13" fillId="10" borderId="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164" fontId="9" fillId="6" borderId="11" xfId="0" applyNumberFormat="1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textRotation="90" wrapText="1"/>
    </xf>
    <xf numFmtId="164" fontId="9" fillId="6" borderId="12" xfId="0" applyNumberFormat="1" applyFont="1" applyFill="1" applyBorder="1" applyAlignment="1">
      <alignment horizontal="center" vertical="center" wrapText="1"/>
    </xf>
    <xf numFmtId="0" fontId="10" fillId="6" borderId="0" xfId="0" applyFont="1" applyFill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5" xfId="0" applyFont="1" applyFill="1" applyBorder="1" applyAlignment="1">
      <alignment horizontal="center" vertical="center" wrapText="1"/>
    </xf>
    <xf numFmtId="164" fontId="9" fillId="6" borderId="13" xfId="0" applyNumberFormat="1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right" vertical="center" wrapText="1"/>
    </xf>
    <xf numFmtId="164" fontId="9" fillId="11" borderId="1" xfId="0" applyNumberFormat="1" applyFont="1" applyFill="1" applyBorder="1" applyAlignment="1">
      <alignment horizontal="center" vertical="center" wrapText="1"/>
    </xf>
    <xf numFmtId="0" fontId="5" fillId="7" borderId="1" xfId="0" applyFont="1" applyFill="1" applyBorder="1" applyAlignment="1" applyProtection="1">
      <alignment horizontal="left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textRotation="90" wrapText="1"/>
    </xf>
    <xf numFmtId="0" fontId="5" fillId="7" borderId="1" xfId="0" applyFont="1" applyFill="1" applyBorder="1" applyAlignment="1">
      <alignment horizontal="left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wrapText="1"/>
    </xf>
    <xf numFmtId="1" fontId="5" fillId="7" borderId="1" xfId="0" applyNumberFormat="1" applyFont="1" applyFill="1" applyBorder="1" applyAlignment="1">
      <alignment horizontal="center" vertical="center" wrapText="1"/>
    </xf>
    <xf numFmtId="0" fontId="8" fillId="11" borderId="6" xfId="0" applyFont="1" applyFill="1" applyBorder="1" applyAlignment="1">
      <alignment horizontal="center" wrapText="1"/>
    </xf>
    <xf numFmtId="0" fontId="8" fillId="11" borderId="7" xfId="0" applyFont="1" applyFill="1" applyBorder="1" applyAlignment="1">
      <alignment horizontal="center" wrapText="1"/>
    </xf>
    <xf numFmtId="0" fontId="16" fillId="11" borderId="8" xfId="0" applyFont="1" applyFill="1" applyBorder="1" applyAlignment="1">
      <alignment horizontal="center" vertical="top" wrapText="1"/>
    </xf>
    <xf numFmtId="0" fontId="16" fillId="11" borderId="9" xfId="0" applyFont="1" applyFill="1" applyBorder="1" applyAlignment="1">
      <alignment horizontal="center" vertical="top" wrapText="1"/>
    </xf>
    <xf numFmtId="0" fontId="16" fillId="11" borderId="10" xfId="0" applyFont="1" applyFill="1" applyBorder="1" applyAlignment="1">
      <alignment horizontal="center" vertical="top" wrapText="1"/>
    </xf>
    <xf numFmtId="0" fontId="8" fillId="11" borderId="5" xfId="0" applyFont="1" applyFill="1" applyBorder="1" applyAlignment="1">
      <alignment horizontal="center" vertical="center" wrapText="1"/>
    </xf>
    <xf numFmtId="0" fontId="8" fillId="11" borderId="6" xfId="0" applyFont="1" applyFill="1" applyBorder="1" applyAlignment="1">
      <alignment horizontal="center" vertical="center" wrapText="1"/>
    </xf>
    <xf numFmtId="0" fontId="8" fillId="11" borderId="7" xfId="0" applyFont="1" applyFill="1" applyBorder="1" applyAlignment="1">
      <alignment horizontal="center" vertical="center" wrapText="1"/>
    </xf>
    <xf numFmtId="0" fontId="8" fillId="11" borderId="8" xfId="0" applyFont="1" applyFill="1" applyBorder="1" applyAlignment="1">
      <alignment horizontal="center" vertical="center" wrapText="1"/>
    </xf>
    <xf numFmtId="0" fontId="8" fillId="11" borderId="9" xfId="0" applyFont="1" applyFill="1" applyBorder="1" applyAlignment="1">
      <alignment horizontal="center" vertical="center" wrapText="1"/>
    </xf>
    <xf numFmtId="0" fontId="8" fillId="11" borderId="10" xfId="0" applyFont="1" applyFill="1" applyBorder="1" applyAlignment="1">
      <alignment horizontal="center" vertical="center" wrapText="1"/>
    </xf>
    <xf numFmtId="0" fontId="5" fillId="7" borderId="0" xfId="0" applyFont="1" applyFill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49" fontId="5" fillId="9" borderId="4" xfId="0" applyNumberFormat="1" applyFont="1" applyFill="1" applyBorder="1" applyAlignment="1" applyProtection="1">
      <alignment horizontal="left" vertical="center" wrapText="1"/>
      <protection locked="0"/>
    </xf>
    <xf numFmtId="0" fontId="5" fillId="9" borderId="4" xfId="0" applyFont="1" applyFill="1" applyBorder="1" applyAlignment="1" applyProtection="1">
      <alignment horizontal="left" vertical="center" wrapText="1"/>
      <protection locked="0"/>
    </xf>
    <xf numFmtId="0" fontId="11" fillId="6" borderId="14" xfId="0" applyFont="1" applyFill="1" applyBorder="1" applyAlignment="1">
      <alignment horizontal="center" vertical="center" wrapText="1"/>
    </xf>
    <xf numFmtId="0" fontId="11" fillId="11" borderId="12" xfId="0" applyFont="1" applyFill="1" applyBorder="1" applyAlignment="1">
      <alignment horizontal="center" vertical="center" wrapText="1"/>
    </xf>
    <xf numFmtId="165" fontId="5" fillId="7" borderId="1" xfId="0" applyNumberFormat="1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</cellXfs>
  <cellStyles count="4">
    <cellStyle name="Followed Hyperlink" xfId="2" builtinId="9" hidden="1"/>
    <cellStyle name="Followed Hyperlink" xfId="3" builtinId="9" hidden="1"/>
    <cellStyle name="Hyperlink" xfId="1"/>
    <cellStyle name="Normal" xfId="0" builtinId="0"/>
  </cellStyles>
  <dxfs count="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ill>
        <patternFill>
          <bgColor rgb="FFFF0000"/>
        </patternFill>
      </fill>
    </dxf>
    <dxf>
      <fill>
        <patternFill patternType="none">
          <bgColor auto="1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C0000"/>
      <color rgb="FF003300"/>
      <color rgb="FF006600"/>
      <color rgb="FFFFFF99"/>
      <color rgb="FF99FF99"/>
      <color rgb="FFCCFF66"/>
      <color rgb="FF66FF99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tabColor theme="3" tint="0.39997558519241921"/>
    <pageSetUpPr autoPageBreaks="0"/>
  </sheetPr>
  <dimension ref="A1:Z60"/>
  <sheetViews>
    <sheetView showGridLines="0" topLeftCell="A47" workbookViewId="0">
      <selection activeCell="I32" sqref="I32"/>
    </sheetView>
  </sheetViews>
  <sheetFormatPr baseColWidth="10" defaultColWidth="9.1640625" defaultRowHeight="19.5" customHeight="1" x14ac:dyDescent="0"/>
  <cols>
    <col min="1" max="1" width="9.1640625" style="1" customWidth="1"/>
    <col min="2" max="2" width="8.83203125" style="4" customWidth="1"/>
    <col min="3" max="12" width="7.1640625" style="1" customWidth="1"/>
    <col min="13" max="13" width="15.5" style="1" customWidth="1"/>
    <col min="14" max="14" width="16.6640625" style="1" customWidth="1"/>
    <col min="15" max="15" width="17.33203125" style="1" customWidth="1"/>
    <col min="16" max="16" width="9.1640625" style="1"/>
    <col min="17" max="17" width="11.5" style="1" hidden="1" customWidth="1"/>
    <col min="18" max="18" width="14.5" style="1" hidden="1" customWidth="1"/>
    <col min="19" max="20" width="9.1640625" style="1" hidden="1" customWidth="1"/>
    <col min="21" max="21" width="22.5" style="1" hidden="1" customWidth="1"/>
    <col min="22" max="22" width="15.33203125" style="1" hidden="1" customWidth="1"/>
    <col min="23" max="23" width="4.5" style="1" hidden="1" customWidth="1"/>
    <col min="24" max="24" width="32.6640625" style="1" hidden="1" customWidth="1"/>
    <col min="25" max="25" width="17" style="1" hidden="1" customWidth="1"/>
    <col min="26" max="26" width="9.1640625" style="1" hidden="1" customWidth="1"/>
    <col min="27" max="16384" width="9.1640625" style="1"/>
  </cols>
  <sheetData>
    <row r="1" spans="1:25" ht="39.75" customHeight="1">
      <c r="A1" s="61" t="s">
        <v>95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41"/>
      <c r="Q1" s="52" t="s">
        <v>50</v>
      </c>
      <c r="R1" s="52"/>
      <c r="S1" s="52"/>
    </row>
    <row r="2" spans="1:25" s="17" customFormat="1" ht="14.25" customHeight="1">
      <c r="A2" s="24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44" t="s">
        <v>150</v>
      </c>
      <c r="P2" s="41"/>
      <c r="Q2" s="23"/>
      <c r="R2" s="23"/>
      <c r="S2" s="23"/>
    </row>
    <row r="3" spans="1:25" ht="10.5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41"/>
    </row>
    <row r="4" spans="1:25" s="13" customFormat="1" ht="19.5" customHeight="1">
      <c r="A4" s="66" t="s">
        <v>89</v>
      </c>
      <c r="B4" s="66"/>
      <c r="C4" s="66"/>
      <c r="D4" s="66"/>
      <c r="E4" s="66"/>
      <c r="F4" s="66"/>
      <c r="G4" s="66"/>
      <c r="H4" s="66"/>
      <c r="I4" s="66"/>
      <c r="J4" s="29" t="s">
        <v>88</v>
      </c>
      <c r="K4" s="95"/>
      <c r="L4" s="95"/>
      <c r="M4" s="95"/>
      <c r="N4" s="95"/>
      <c r="O4" s="95"/>
      <c r="P4" s="42"/>
      <c r="Q4" s="10" t="s">
        <v>17</v>
      </c>
      <c r="R4" s="10" t="s">
        <v>21</v>
      </c>
      <c r="S4" s="10" t="s">
        <v>22</v>
      </c>
    </row>
    <row r="5" spans="1:25" s="13" customFormat="1" ht="19.5" customHeight="1">
      <c r="A5" s="66" t="s">
        <v>90</v>
      </c>
      <c r="B5" s="66"/>
      <c r="C5" s="66"/>
      <c r="D5" s="66"/>
      <c r="E5" s="66"/>
      <c r="F5" s="66"/>
      <c r="G5" s="66"/>
      <c r="H5" s="66"/>
      <c r="I5" s="66"/>
      <c r="J5" s="29" t="s">
        <v>88</v>
      </c>
      <c r="K5" s="95"/>
      <c r="L5" s="95"/>
      <c r="M5" s="95"/>
      <c r="N5" s="95"/>
      <c r="O5" s="95"/>
      <c r="P5" s="42"/>
      <c r="Q5" s="2" t="s">
        <v>18</v>
      </c>
      <c r="R5" s="2" t="s">
        <v>24</v>
      </c>
      <c r="S5" s="2" t="s">
        <v>26</v>
      </c>
    </row>
    <row r="6" spans="1:25" s="13" customFormat="1" ht="19.5" customHeight="1">
      <c r="A6" s="66" t="s">
        <v>92</v>
      </c>
      <c r="B6" s="66"/>
      <c r="C6" s="66"/>
      <c r="D6" s="66"/>
      <c r="E6" s="66"/>
      <c r="F6" s="66"/>
      <c r="G6" s="66"/>
      <c r="H6" s="66"/>
      <c r="I6" s="66"/>
      <c r="J6" s="29" t="s">
        <v>88</v>
      </c>
      <c r="K6" s="95"/>
      <c r="L6" s="95"/>
      <c r="M6" s="95"/>
      <c r="N6" s="95"/>
      <c r="O6" s="95"/>
      <c r="P6" s="42"/>
      <c r="Q6" s="2" t="s">
        <v>19</v>
      </c>
      <c r="R6" s="2" t="s">
        <v>23</v>
      </c>
      <c r="S6" s="2" t="s">
        <v>27</v>
      </c>
    </row>
    <row r="7" spans="1:25" s="13" customFormat="1" ht="19.5" customHeight="1">
      <c r="A7" s="66" t="s">
        <v>91</v>
      </c>
      <c r="B7" s="66"/>
      <c r="C7" s="66"/>
      <c r="D7" s="66"/>
      <c r="E7" s="66"/>
      <c r="F7" s="66"/>
      <c r="G7" s="66"/>
      <c r="H7" s="66"/>
      <c r="I7" s="66"/>
      <c r="J7" s="29" t="s">
        <v>88</v>
      </c>
      <c r="K7" s="96" t="s">
        <v>41</v>
      </c>
      <c r="L7" s="96"/>
      <c r="M7" s="96"/>
      <c r="N7" s="96"/>
      <c r="O7" s="96"/>
      <c r="P7" s="42"/>
      <c r="Q7" s="2" t="s">
        <v>20</v>
      </c>
      <c r="R7" s="2" t="s">
        <v>25</v>
      </c>
      <c r="S7" s="2" t="s">
        <v>28</v>
      </c>
    </row>
    <row r="8" spans="1:25" s="13" customFormat="1" ht="19.5" customHeight="1">
      <c r="A8" s="66" t="s">
        <v>96</v>
      </c>
      <c r="B8" s="66"/>
      <c r="C8" s="66"/>
      <c r="D8" s="66"/>
      <c r="E8" s="66"/>
      <c r="F8" s="66"/>
      <c r="G8" s="66"/>
      <c r="H8" s="66"/>
      <c r="I8" s="66"/>
      <c r="J8" s="29" t="s">
        <v>88</v>
      </c>
      <c r="K8" s="96" t="s">
        <v>98</v>
      </c>
      <c r="L8" s="96"/>
      <c r="M8" s="96"/>
      <c r="N8" s="96"/>
      <c r="O8" s="96"/>
      <c r="P8" s="42"/>
      <c r="Q8" s="89" t="s">
        <v>29</v>
      </c>
      <c r="R8" s="90"/>
      <c r="S8" s="91"/>
    </row>
    <row r="9" spans="1:25" s="13" customFormat="1" ht="19.5" customHeight="1">
      <c r="A9" s="88"/>
      <c r="B9" s="88"/>
      <c r="C9" s="88"/>
      <c r="D9" s="88"/>
      <c r="E9" s="88"/>
      <c r="F9" s="88"/>
      <c r="G9" s="88"/>
      <c r="H9" s="88"/>
      <c r="I9" s="88"/>
      <c r="J9" s="66" t="s">
        <v>93</v>
      </c>
      <c r="K9" s="66"/>
      <c r="L9" s="66"/>
      <c r="M9" s="30" t="s">
        <v>77</v>
      </c>
      <c r="N9" s="27" t="s">
        <v>94</v>
      </c>
      <c r="O9" s="30" t="s">
        <v>80</v>
      </c>
      <c r="P9" s="42"/>
      <c r="Q9" s="92"/>
      <c r="R9" s="93"/>
      <c r="S9" s="94"/>
    </row>
    <row r="10" spans="1:25" s="13" customFormat="1" ht="4.5" customHeight="1">
      <c r="A10" s="28"/>
      <c r="B10" s="28"/>
      <c r="C10" s="28"/>
      <c r="D10" s="28"/>
      <c r="E10" s="28"/>
      <c r="F10" s="28"/>
      <c r="G10" s="28"/>
      <c r="H10" s="28"/>
      <c r="I10" s="28"/>
      <c r="J10" s="38"/>
      <c r="K10" s="38"/>
      <c r="L10" s="38"/>
      <c r="M10" s="40"/>
      <c r="N10" s="38"/>
      <c r="O10" s="40"/>
      <c r="P10" s="42"/>
      <c r="Q10" s="39"/>
      <c r="R10" s="39"/>
      <c r="S10" s="39"/>
    </row>
    <row r="11" spans="1:25" s="13" customFormat="1" ht="35.25" customHeight="1">
      <c r="A11" s="51" t="str">
        <f>IF(AND(M44="LULUS",N55="LULUS")," ",IF(AND(N49=0,N50=0,N51=0,N52=0)," ",IF(AND(N49=0,N50&gt;0,N51&gt;0,N52&gt;0),"Peringatan : Pilih kualifikasi akademik dan jabatan akademik di atas",IF(AND(N49&gt;0,N50=0,N51&gt;0,N52&gt;0),"Peringatan : Pilih golongan ruang kepangkatan di atas",IF(AND(N49=0,N50=0,N51&gt;0,N52&gt;0),"Peringatan : Pilih kualifikasi akademik dan jabatan akademik serta golongan ruang kepangkatan di atas",IF(AND(N49&gt;0,N50&gt;0,N51&gt;0,N52&gt;0,2*N49+2*N50+N51+N52&lt;22),"Catatan : Anda tidak dapat melanjutkan ke D4 (pengisian CV) karena jumlah konversi Nilai TOEP dan TKDA Anda kurang dari standar minimal yang anda perlukan yaitu "&amp;(22-(2*N49+2*N50))&amp;", perbaiki nilai TOEP dan/atau TKDA Anda",IF(AND(N49&gt;0,N50&gt;0,N51&gt;0,N52&gt;0,2*N49+2*N50+N51+N52&gt;=22,(28.1-(2*N49+2*N50+N51+N52))&lt;4.5),"Catatan : Rata-rata Total Nilai Persepsional yang Anda butuhkan untuk dapat lanjut ke D5 minimal 4,501",IF(AND(N49&gt;0,N50&gt;0,N51&gt;0,N52&gt;0,2*N49+2*N50+N51+N52&gt;=22,(28.1-(2*N49+2*N50+N51+N52))&gt;=4.5),"Catatan : Rata-rata Total Nilai Persepsional yang Anda butuhkan untuk dapat lanjut ke D5 minimal "&amp;(28.1-(2*N49+2*N50+N51+N52))," "))))))))</f>
        <v xml:space="preserve"> 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42"/>
      <c r="Q11" s="39"/>
      <c r="R11" s="39"/>
      <c r="S11" s="39"/>
    </row>
    <row r="12" spans="1:25" ht="4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41"/>
    </row>
    <row r="13" spans="1:25" ht="30" customHeight="1">
      <c r="A13" s="63" t="s">
        <v>0</v>
      </c>
      <c r="B13" s="63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3"/>
      <c r="N13" s="63"/>
      <c r="O13" s="63"/>
      <c r="P13" s="41"/>
    </row>
    <row r="14" spans="1:25" ht="31.5" customHeight="1">
      <c r="A14" s="57" t="s">
        <v>16</v>
      </c>
      <c r="B14" s="58"/>
      <c r="C14" s="48" t="s">
        <v>5</v>
      </c>
      <c r="D14" s="47" t="s">
        <v>6</v>
      </c>
      <c r="E14" s="11" t="s">
        <v>8</v>
      </c>
      <c r="F14" s="48" t="s">
        <v>9</v>
      </c>
      <c r="G14" s="47" t="s">
        <v>7</v>
      </c>
      <c r="H14" s="11" t="s">
        <v>10</v>
      </c>
      <c r="I14" s="11" t="s">
        <v>11</v>
      </c>
      <c r="J14" s="11" t="s">
        <v>12</v>
      </c>
      <c r="K14" s="48" t="s">
        <v>13</v>
      </c>
      <c r="L14" s="47" t="s">
        <v>14</v>
      </c>
      <c r="M14" s="46" t="s">
        <v>15</v>
      </c>
      <c r="N14" s="46" t="s">
        <v>17</v>
      </c>
      <c r="O14" s="46" t="s">
        <v>30</v>
      </c>
      <c r="P14" s="41"/>
      <c r="U14" s="62" t="s">
        <v>36</v>
      </c>
      <c r="V14" s="62"/>
      <c r="X14" s="62" t="s">
        <v>32</v>
      </c>
      <c r="Y14" s="62"/>
    </row>
    <row r="15" spans="1:25" ht="19.5" customHeight="1">
      <c r="A15" s="59" t="s">
        <v>1</v>
      </c>
      <c r="B15" s="11">
        <v>1</v>
      </c>
      <c r="C15" s="49">
        <v>5</v>
      </c>
      <c r="D15" s="49">
        <v>5</v>
      </c>
      <c r="E15" s="49">
        <v>5</v>
      </c>
      <c r="F15" s="49">
        <v>5</v>
      </c>
      <c r="G15" s="49">
        <v>5</v>
      </c>
      <c r="H15" s="49">
        <v>5</v>
      </c>
      <c r="I15" s="49">
        <v>5</v>
      </c>
      <c r="J15" s="49">
        <v>5</v>
      </c>
      <c r="K15" s="49">
        <v>5</v>
      </c>
      <c r="L15" s="49">
        <v>5</v>
      </c>
      <c r="M15" s="60">
        <f>((SUM(C15:C23)/9)+(SUM(D15:F23)/27)+(SUM(G15:K23)/45)+(SUM(L15:L23)/9))/4</f>
        <v>4.4444444444444446</v>
      </c>
      <c r="N15" s="65" t="str">
        <f>IF(M15&lt;3.5,"Rendah",IF(M15&lt;4.9,"Sedang","Tinggi"))</f>
        <v>Sedang</v>
      </c>
      <c r="O15" s="54" t="str">
        <f>IF(M15&gt;4,"Lulus","Tidak Lulus")</f>
        <v>Lulus</v>
      </c>
      <c r="P15" s="41"/>
      <c r="Q15" s="3" t="s">
        <v>51</v>
      </c>
      <c r="R15" s="53" t="s">
        <v>60</v>
      </c>
      <c r="S15" s="53"/>
      <c r="U15" s="7" t="s">
        <v>70</v>
      </c>
      <c r="V15" s="6">
        <v>0</v>
      </c>
      <c r="X15" s="15" t="s">
        <v>70</v>
      </c>
      <c r="Y15" s="6">
        <v>0</v>
      </c>
    </row>
    <row r="16" spans="1:25" ht="19.5" customHeight="1">
      <c r="A16" s="59"/>
      <c r="B16" s="11">
        <v>2</v>
      </c>
      <c r="C16" s="49">
        <v>5</v>
      </c>
      <c r="D16" s="49">
        <v>5</v>
      </c>
      <c r="E16" s="49">
        <v>5</v>
      </c>
      <c r="F16" s="49">
        <v>5</v>
      </c>
      <c r="G16" s="49">
        <v>5</v>
      </c>
      <c r="H16" s="49">
        <v>5</v>
      </c>
      <c r="I16" s="49">
        <v>5</v>
      </c>
      <c r="J16" s="49">
        <v>5</v>
      </c>
      <c r="K16" s="49">
        <v>5</v>
      </c>
      <c r="L16" s="49">
        <v>5</v>
      </c>
      <c r="M16" s="54"/>
      <c r="N16" s="65"/>
      <c r="O16" s="54"/>
      <c r="P16" s="41"/>
      <c r="Q16" s="3" t="s">
        <v>52</v>
      </c>
      <c r="R16" s="53" t="s">
        <v>61</v>
      </c>
      <c r="S16" s="53"/>
      <c r="U16" s="8" t="s">
        <v>40</v>
      </c>
      <c r="V16" s="9">
        <v>3</v>
      </c>
      <c r="X16" s="16" t="s">
        <v>97</v>
      </c>
      <c r="Y16" s="2">
        <v>4</v>
      </c>
    </row>
    <row r="17" spans="1:25" ht="19.5" customHeight="1">
      <c r="A17" s="59"/>
      <c r="B17" s="11">
        <v>3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54"/>
      <c r="N17" s="65"/>
      <c r="O17" s="54"/>
      <c r="P17" s="41"/>
      <c r="Q17" s="3" t="s">
        <v>53</v>
      </c>
      <c r="R17" s="53" t="s">
        <v>62</v>
      </c>
      <c r="S17" s="53"/>
      <c r="U17" s="8" t="s">
        <v>41</v>
      </c>
      <c r="V17" s="9">
        <v>4</v>
      </c>
      <c r="X17" s="16" t="s">
        <v>98</v>
      </c>
      <c r="Y17" s="2">
        <v>4</v>
      </c>
    </row>
    <row r="18" spans="1:25" ht="19.5" customHeight="1">
      <c r="A18" s="59"/>
      <c r="B18" s="11">
        <v>4</v>
      </c>
      <c r="C18" s="49">
        <v>5</v>
      </c>
      <c r="D18" s="49">
        <v>5</v>
      </c>
      <c r="E18" s="49">
        <v>5</v>
      </c>
      <c r="F18" s="49">
        <v>5</v>
      </c>
      <c r="G18" s="49">
        <v>5</v>
      </c>
      <c r="H18" s="49">
        <v>5</v>
      </c>
      <c r="I18" s="49">
        <v>5</v>
      </c>
      <c r="J18" s="49">
        <v>5</v>
      </c>
      <c r="K18" s="49">
        <v>5</v>
      </c>
      <c r="L18" s="49">
        <v>5</v>
      </c>
      <c r="M18" s="54"/>
      <c r="N18" s="65"/>
      <c r="O18" s="54"/>
      <c r="P18" s="41"/>
      <c r="Q18" s="3" t="s">
        <v>54</v>
      </c>
      <c r="R18" s="53" t="s">
        <v>63</v>
      </c>
      <c r="S18" s="53"/>
      <c r="U18" s="8" t="s">
        <v>42</v>
      </c>
      <c r="V18" s="9">
        <v>5</v>
      </c>
      <c r="X18" s="16" t="s">
        <v>99</v>
      </c>
      <c r="Y18" s="2">
        <v>5</v>
      </c>
    </row>
    <row r="19" spans="1:25" ht="19.5" customHeight="1">
      <c r="A19" s="59"/>
      <c r="B19" s="11">
        <v>5</v>
      </c>
      <c r="C19" s="49">
        <v>5</v>
      </c>
      <c r="D19" s="49">
        <v>5</v>
      </c>
      <c r="E19" s="49">
        <v>5</v>
      </c>
      <c r="F19" s="49">
        <v>5</v>
      </c>
      <c r="G19" s="49">
        <v>5</v>
      </c>
      <c r="H19" s="49">
        <v>5</v>
      </c>
      <c r="I19" s="49">
        <v>5</v>
      </c>
      <c r="J19" s="49">
        <v>5</v>
      </c>
      <c r="K19" s="49">
        <v>5</v>
      </c>
      <c r="L19" s="49">
        <v>5</v>
      </c>
      <c r="M19" s="54"/>
      <c r="N19" s="65"/>
      <c r="O19" s="54"/>
      <c r="P19" s="41"/>
      <c r="Q19" s="3" t="s">
        <v>55</v>
      </c>
      <c r="R19" s="53" t="s">
        <v>64</v>
      </c>
      <c r="S19" s="53"/>
      <c r="U19" s="8" t="s">
        <v>43</v>
      </c>
      <c r="V19" s="9">
        <v>4</v>
      </c>
      <c r="X19" s="16" t="s">
        <v>100</v>
      </c>
      <c r="Y19" s="2">
        <v>5</v>
      </c>
    </row>
    <row r="20" spans="1:25" ht="19.5" customHeight="1">
      <c r="A20" s="59"/>
      <c r="B20" s="11">
        <v>6</v>
      </c>
      <c r="C20" s="49">
        <v>5</v>
      </c>
      <c r="D20" s="49">
        <v>5</v>
      </c>
      <c r="E20" s="49">
        <v>5</v>
      </c>
      <c r="F20" s="49">
        <v>5</v>
      </c>
      <c r="G20" s="49">
        <v>5</v>
      </c>
      <c r="H20" s="49">
        <v>5</v>
      </c>
      <c r="I20" s="49">
        <v>5</v>
      </c>
      <c r="J20" s="49">
        <v>5</v>
      </c>
      <c r="K20" s="49">
        <v>5</v>
      </c>
      <c r="L20" s="49">
        <v>5</v>
      </c>
      <c r="M20" s="54"/>
      <c r="N20" s="65"/>
      <c r="O20" s="54"/>
      <c r="P20" s="41"/>
      <c r="Q20" s="3" t="s">
        <v>56</v>
      </c>
      <c r="R20" s="53" t="s">
        <v>65</v>
      </c>
      <c r="S20" s="53"/>
      <c r="U20" s="8" t="s">
        <v>44</v>
      </c>
      <c r="V20" s="9">
        <v>5</v>
      </c>
      <c r="X20" s="16" t="s">
        <v>101</v>
      </c>
      <c r="Y20" s="2">
        <v>6</v>
      </c>
    </row>
    <row r="21" spans="1:25" ht="19.5" customHeight="1">
      <c r="A21" s="59"/>
      <c r="B21" s="11">
        <v>7</v>
      </c>
      <c r="C21" s="49">
        <v>5</v>
      </c>
      <c r="D21" s="49">
        <v>5</v>
      </c>
      <c r="E21" s="49">
        <v>5</v>
      </c>
      <c r="F21" s="49">
        <v>5</v>
      </c>
      <c r="G21" s="49">
        <v>5</v>
      </c>
      <c r="H21" s="49">
        <v>5</v>
      </c>
      <c r="I21" s="49">
        <v>5</v>
      </c>
      <c r="J21" s="49">
        <v>5</v>
      </c>
      <c r="K21" s="49">
        <v>5</v>
      </c>
      <c r="L21" s="49">
        <v>5</v>
      </c>
      <c r="M21" s="54"/>
      <c r="N21" s="65"/>
      <c r="O21" s="54"/>
      <c r="P21" s="41"/>
      <c r="Q21" s="3" t="s">
        <v>57</v>
      </c>
      <c r="R21" s="53" t="s">
        <v>66</v>
      </c>
      <c r="S21" s="53"/>
      <c r="T21" s="5"/>
      <c r="U21" s="8" t="s">
        <v>45</v>
      </c>
      <c r="V21" s="9">
        <v>6</v>
      </c>
      <c r="X21" s="16" t="s">
        <v>102</v>
      </c>
      <c r="Y21" s="2">
        <v>6</v>
      </c>
    </row>
    <row r="22" spans="1:25" ht="19.5" customHeight="1">
      <c r="A22" s="59"/>
      <c r="B22" s="11">
        <v>8</v>
      </c>
      <c r="C22" s="49">
        <v>5</v>
      </c>
      <c r="D22" s="49">
        <v>5</v>
      </c>
      <c r="E22" s="49">
        <v>5</v>
      </c>
      <c r="F22" s="49">
        <v>5</v>
      </c>
      <c r="G22" s="49">
        <v>5</v>
      </c>
      <c r="H22" s="49">
        <v>5</v>
      </c>
      <c r="I22" s="49">
        <v>5</v>
      </c>
      <c r="J22" s="49">
        <v>5</v>
      </c>
      <c r="K22" s="49">
        <v>5</v>
      </c>
      <c r="L22" s="49">
        <v>5</v>
      </c>
      <c r="M22" s="54"/>
      <c r="N22" s="65"/>
      <c r="O22" s="54"/>
      <c r="P22" s="41"/>
      <c r="Q22" s="3" t="s">
        <v>58</v>
      </c>
      <c r="R22" s="53" t="s">
        <v>67</v>
      </c>
      <c r="S22" s="53"/>
      <c r="T22" s="5"/>
      <c r="U22" s="8" t="s">
        <v>46</v>
      </c>
      <c r="V22" s="9">
        <v>5</v>
      </c>
      <c r="X22" s="16" t="s">
        <v>103</v>
      </c>
      <c r="Y22" s="2">
        <v>6</v>
      </c>
    </row>
    <row r="23" spans="1:25" ht="19.5" customHeight="1">
      <c r="A23" s="59"/>
      <c r="B23" s="11">
        <v>9</v>
      </c>
      <c r="C23" s="49">
        <v>5</v>
      </c>
      <c r="D23" s="49">
        <v>5</v>
      </c>
      <c r="E23" s="49">
        <v>5</v>
      </c>
      <c r="F23" s="49">
        <v>5</v>
      </c>
      <c r="G23" s="49">
        <v>5</v>
      </c>
      <c r="H23" s="49">
        <v>5</v>
      </c>
      <c r="I23" s="49">
        <v>5</v>
      </c>
      <c r="J23" s="49">
        <v>5</v>
      </c>
      <c r="K23" s="49">
        <v>5</v>
      </c>
      <c r="L23" s="49">
        <v>5</v>
      </c>
      <c r="M23" s="54"/>
      <c r="N23" s="65"/>
      <c r="O23" s="54"/>
      <c r="P23" s="41"/>
      <c r="Q23" s="3" t="s">
        <v>59</v>
      </c>
      <c r="R23" s="53" t="s">
        <v>68</v>
      </c>
      <c r="S23" s="53"/>
      <c r="T23" s="5"/>
      <c r="U23" s="8" t="s">
        <v>47</v>
      </c>
      <c r="V23" s="9">
        <v>6</v>
      </c>
      <c r="X23" s="16" t="s">
        <v>104</v>
      </c>
      <c r="Y23" s="2">
        <v>7</v>
      </c>
    </row>
    <row r="24" spans="1:25" ht="19.5" customHeight="1">
      <c r="A24" s="59" t="s">
        <v>2</v>
      </c>
      <c r="B24" s="11">
        <v>10</v>
      </c>
      <c r="C24" s="49">
        <v>5</v>
      </c>
      <c r="D24" s="49">
        <v>5</v>
      </c>
      <c r="E24" s="49">
        <v>5</v>
      </c>
      <c r="F24" s="49">
        <v>5</v>
      </c>
      <c r="G24" s="49">
        <v>5</v>
      </c>
      <c r="H24" s="49">
        <v>5</v>
      </c>
      <c r="I24" s="49">
        <v>5</v>
      </c>
      <c r="J24" s="49">
        <v>5</v>
      </c>
      <c r="K24" s="49">
        <v>5</v>
      </c>
      <c r="L24" s="49">
        <v>5</v>
      </c>
      <c r="M24" s="54">
        <f>((SUM(C24:C31)/8)+(SUM(D24:F31)/24)+(SUM(G24:K31)/40)+(SUM(L24:L31)/8))/4</f>
        <v>5</v>
      </c>
      <c r="N24" s="54" t="str">
        <f>IF(M24&lt;3.5,"Rendah",IF(M24&lt;4.9,"Sedang","Tinggi"))</f>
        <v>Tinggi</v>
      </c>
      <c r="O24" s="54" t="str">
        <f>IF(M24&gt;4,"Lulus","Tidak Lulus")</f>
        <v>Lulus</v>
      </c>
      <c r="P24" s="41"/>
      <c r="Q24" s="3" t="s">
        <v>14</v>
      </c>
      <c r="R24" s="53" t="s">
        <v>69</v>
      </c>
      <c r="S24" s="53"/>
      <c r="T24" s="5"/>
      <c r="U24" s="8" t="s">
        <v>48</v>
      </c>
      <c r="V24" s="9">
        <v>7</v>
      </c>
      <c r="X24" s="16" t="s">
        <v>105</v>
      </c>
      <c r="Y24" s="2">
        <v>7</v>
      </c>
    </row>
    <row r="25" spans="1:25" ht="19.5" customHeight="1">
      <c r="A25" s="59"/>
      <c r="B25" s="11">
        <v>11</v>
      </c>
      <c r="C25" s="49">
        <v>5</v>
      </c>
      <c r="D25" s="49">
        <v>5</v>
      </c>
      <c r="E25" s="49">
        <v>5</v>
      </c>
      <c r="F25" s="49">
        <v>5</v>
      </c>
      <c r="G25" s="49">
        <v>5</v>
      </c>
      <c r="H25" s="49">
        <v>5</v>
      </c>
      <c r="I25" s="49">
        <v>5</v>
      </c>
      <c r="J25" s="49">
        <v>5</v>
      </c>
      <c r="K25" s="49">
        <v>5</v>
      </c>
      <c r="L25" s="49">
        <v>5</v>
      </c>
      <c r="M25" s="54"/>
      <c r="N25" s="54"/>
      <c r="O25" s="54"/>
      <c r="P25" s="41"/>
      <c r="T25" s="5"/>
    </row>
    <row r="26" spans="1:25" ht="19.5" customHeight="1">
      <c r="A26" s="59"/>
      <c r="B26" s="11">
        <v>12</v>
      </c>
      <c r="C26" s="49">
        <v>5</v>
      </c>
      <c r="D26" s="49">
        <v>5</v>
      </c>
      <c r="E26" s="49">
        <v>5</v>
      </c>
      <c r="F26" s="49">
        <v>5</v>
      </c>
      <c r="G26" s="49">
        <v>5</v>
      </c>
      <c r="H26" s="49">
        <v>5</v>
      </c>
      <c r="I26" s="49">
        <v>5</v>
      </c>
      <c r="J26" s="49">
        <v>5</v>
      </c>
      <c r="K26" s="49">
        <v>5</v>
      </c>
      <c r="L26" s="49">
        <v>5</v>
      </c>
      <c r="M26" s="54"/>
      <c r="N26" s="54"/>
      <c r="O26" s="54"/>
      <c r="P26" s="41"/>
      <c r="T26" s="5"/>
      <c r="U26" s="62" t="s">
        <v>33</v>
      </c>
      <c r="V26" s="62"/>
      <c r="X26" s="62" t="s">
        <v>34</v>
      </c>
      <c r="Y26" s="62"/>
    </row>
    <row r="27" spans="1:25" ht="19.5" customHeight="1">
      <c r="A27" s="59"/>
      <c r="B27" s="11">
        <v>13</v>
      </c>
      <c r="C27" s="49">
        <v>5</v>
      </c>
      <c r="D27" s="49">
        <v>5</v>
      </c>
      <c r="E27" s="49">
        <v>5</v>
      </c>
      <c r="F27" s="49">
        <v>5</v>
      </c>
      <c r="G27" s="49">
        <v>5</v>
      </c>
      <c r="H27" s="49">
        <v>5</v>
      </c>
      <c r="I27" s="49">
        <v>5</v>
      </c>
      <c r="J27" s="49">
        <v>5</v>
      </c>
      <c r="K27" s="49">
        <v>5</v>
      </c>
      <c r="L27" s="49">
        <v>5</v>
      </c>
      <c r="M27" s="54"/>
      <c r="N27" s="54"/>
      <c r="O27" s="54"/>
      <c r="P27" s="41"/>
      <c r="U27" s="2" t="s">
        <v>70</v>
      </c>
      <c r="V27" s="2">
        <v>0</v>
      </c>
      <c r="X27" s="2" t="s">
        <v>70</v>
      </c>
      <c r="Y27" s="2">
        <v>0</v>
      </c>
    </row>
    <row r="28" spans="1:25" ht="19.5" customHeight="1">
      <c r="A28" s="59"/>
      <c r="B28" s="11">
        <v>14</v>
      </c>
      <c r="C28" s="49">
        <v>5</v>
      </c>
      <c r="D28" s="49">
        <v>5</v>
      </c>
      <c r="E28" s="49">
        <v>5</v>
      </c>
      <c r="F28" s="49">
        <v>5</v>
      </c>
      <c r="G28" s="49">
        <v>5</v>
      </c>
      <c r="H28" s="49">
        <v>5</v>
      </c>
      <c r="I28" s="49">
        <v>5</v>
      </c>
      <c r="J28" s="49">
        <v>5</v>
      </c>
      <c r="K28" s="49">
        <v>5</v>
      </c>
      <c r="L28" s="49">
        <v>5</v>
      </c>
      <c r="M28" s="54"/>
      <c r="N28" s="54"/>
      <c r="O28" s="54"/>
      <c r="P28" s="41"/>
      <c r="U28" s="2" t="s">
        <v>71</v>
      </c>
      <c r="V28" s="2">
        <v>1</v>
      </c>
      <c r="X28" s="2" t="s">
        <v>78</v>
      </c>
      <c r="Y28" s="2">
        <v>1</v>
      </c>
    </row>
    <row r="29" spans="1:25" ht="19.5" customHeight="1">
      <c r="A29" s="59"/>
      <c r="B29" s="11">
        <v>15</v>
      </c>
      <c r="C29" s="49">
        <v>5</v>
      </c>
      <c r="D29" s="49">
        <v>5</v>
      </c>
      <c r="E29" s="49">
        <v>5</v>
      </c>
      <c r="F29" s="49">
        <v>5</v>
      </c>
      <c r="G29" s="49">
        <v>5</v>
      </c>
      <c r="H29" s="49">
        <v>5</v>
      </c>
      <c r="I29" s="49">
        <v>5</v>
      </c>
      <c r="J29" s="49">
        <v>5</v>
      </c>
      <c r="K29" s="49">
        <v>5</v>
      </c>
      <c r="L29" s="49">
        <v>5</v>
      </c>
      <c r="M29" s="54"/>
      <c r="N29" s="54"/>
      <c r="O29" s="54"/>
      <c r="P29" s="41"/>
      <c r="U29" s="2" t="s">
        <v>72</v>
      </c>
      <c r="V29" s="2">
        <v>2</v>
      </c>
      <c r="X29" s="2" t="s">
        <v>79</v>
      </c>
      <c r="Y29" s="2">
        <v>2</v>
      </c>
    </row>
    <row r="30" spans="1:25" ht="19.5" customHeight="1">
      <c r="A30" s="59"/>
      <c r="B30" s="11">
        <v>16</v>
      </c>
      <c r="C30" s="49">
        <v>5</v>
      </c>
      <c r="D30" s="49">
        <v>5</v>
      </c>
      <c r="E30" s="49">
        <v>5</v>
      </c>
      <c r="F30" s="49">
        <v>5</v>
      </c>
      <c r="G30" s="49">
        <v>5</v>
      </c>
      <c r="H30" s="49">
        <v>5</v>
      </c>
      <c r="I30" s="49">
        <v>5</v>
      </c>
      <c r="J30" s="49">
        <v>5</v>
      </c>
      <c r="K30" s="49">
        <v>5</v>
      </c>
      <c r="L30" s="49">
        <v>5</v>
      </c>
      <c r="M30" s="54"/>
      <c r="N30" s="54"/>
      <c r="O30" s="54"/>
      <c r="P30" s="41"/>
      <c r="U30" s="2" t="s">
        <v>73</v>
      </c>
      <c r="V30" s="2">
        <v>3</v>
      </c>
      <c r="X30" s="2" t="s">
        <v>80</v>
      </c>
      <c r="Y30" s="2">
        <v>3</v>
      </c>
    </row>
    <row r="31" spans="1:25" ht="19.5" customHeight="1">
      <c r="A31" s="59"/>
      <c r="B31" s="11">
        <v>17</v>
      </c>
      <c r="C31" s="49">
        <v>5</v>
      </c>
      <c r="D31" s="49">
        <v>5</v>
      </c>
      <c r="E31" s="49">
        <v>5</v>
      </c>
      <c r="F31" s="49">
        <v>5</v>
      </c>
      <c r="G31" s="49">
        <v>5</v>
      </c>
      <c r="H31" s="49">
        <v>5</v>
      </c>
      <c r="I31" s="49">
        <v>5</v>
      </c>
      <c r="J31" s="49">
        <v>5</v>
      </c>
      <c r="K31" s="49">
        <v>5</v>
      </c>
      <c r="L31" s="49">
        <v>5</v>
      </c>
      <c r="M31" s="54"/>
      <c r="N31" s="54"/>
      <c r="O31" s="54"/>
      <c r="P31" s="41"/>
      <c r="U31" s="2" t="s">
        <v>74</v>
      </c>
      <c r="V31" s="2">
        <v>4</v>
      </c>
      <c r="X31" s="2" t="s">
        <v>81</v>
      </c>
      <c r="Y31" s="2">
        <v>4</v>
      </c>
    </row>
    <row r="32" spans="1:25" ht="19.5" customHeight="1">
      <c r="A32" s="59" t="s">
        <v>3</v>
      </c>
      <c r="B32" s="11">
        <v>18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54">
        <f>((SUM(C32:C37)/6)+(SUM(D32:F37)/18)+(SUM(G32:K37)/30)+(SUM(L32:L37)/6))/4</f>
        <v>4.166666666666667</v>
      </c>
      <c r="N32" s="54" t="str">
        <f>IF(M32&lt;3.5,"Rendah",IF(M32&lt;4.9,"Sedang","Tinggi"))</f>
        <v>Sedang</v>
      </c>
      <c r="O32" s="54" t="str">
        <f>IF(M32&gt;4,"Lulus","Tidak Lulus")</f>
        <v>Lulus</v>
      </c>
      <c r="P32" s="41"/>
      <c r="U32" s="2" t="s">
        <v>75</v>
      </c>
      <c r="V32" s="2">
        <v>5</v>
      </c>
      <c r="X32" s="2" t="s">
        <v>82</v>
      </c>
      <c r="Y32" s="2">
        <v>5</v>
      </c>
    </row>
    <row r="33" spans="1:25" ht="19.5" customHeight="1">
      <c r="A33" s="59"/>
      <c r="B33" s="11">
        <v>19</v>
      </c>
      <c r="C33" s="49">
        <v>5</v>
      </c>
      <c r="D33" s="49">
        <v>5</v>
      </c>
      <c r="E33" s="49">
        <v>5</v>
      </c>
      <c r="F33" s="49">
        <v>5</v>
      </c>
      <c r="G33" s="49">
        <v>5</v>
      </c>
      <c r="H33" s="49">
        <v>5</v>
      </c>
      <c r="I33" s="49">
        <v>5</v>
      </c>
      <c r="J33" s="49">
        <v>5</v>
      </c>
      <c r="K33" s="49">
        <v>5</v>
      </c>
      <c r="L33" s="49">
        <v>5</v>
      </c>
      <c r="M33" s="54"/>
      <c r="N33" s="54"/>
      <c r="O33" s="54"/>
      <c r="P33" s="41"/>
      <c r="U33" s="2" t="s">
        <v>76</v>
      </c>
      <c r="V33" s="2">
        <v>6</v>
      </c>
      <c r="X33" s="2" t="s">
        <v>83</v>
      </c>
      <c r="Y33" s="2">
        <v>6</v>
      </c>
    </row>
    <row r="34" spans="1:25" ht="19.5" customHeight="1">
      <c r="A34" s="59"/>
      <c r="B34" s="11">
        <v>20</v>
      </c>
      <c r="C34" s="49">
        <v>5</v>
      </c>
      <c r="D34" s="49">
        <v>5</v>
      </c>
      <c r="E34" s="49">
        <v>5</v>
      </c>
      <c r="F34" s="49">
        <v>5</v>
      </c>
      <c r="G34" s="49">
        <v>5</v>
      </c>
      <c r="H34" s="49">
        <v>5</v>
      </c>
      <c r="I34" s="49">
        <v>5</v>
      </c>
      <c r="J34" s="49">
        <v>5</v>
      </c>
      <c r="K34" s="49">
        <v>5</v>
      </c>
      <c r="L34" s="49">
        <v>5</v>
      </c>
      <c r="M34" s="54"/>
      <c r="N34" s="54"/>
      <c r="O34" s="54"/>
      <c r="P34" s="41"/>
      <c r="U34" s="2" t="s">
        <v>77</v>
      </c>
      <c r="V34" s="2">
        <v>7</v>
      </c>
      <c r="X34" s="2" t="s">
        <v>84</v>
      </c>
      <c r="Y34" s="2">
        <v>7</v>
      </c>
    </row>
    <row r="35" spans="1:25" ht="19.5" customHeight="1">
      <c r="A35" s="59"/>
      <c r="B35" s="11">
        <v>21</v>
      </c>
      <c r="C35" s="49">
        <v>5</v>
      </c>
      <c r="D35" s="49">
        <v>5</v>
      </c>
      <c r="E35" s="49">
        <v>5</v>
      </c>
      <c r="F35" s="49">
        <v>5</v>
      </c>
      <c r="G35" s="49">
        <v>5</v>
      </c>
      <c r="H35" s="49">
        <v>5</v>
      </c>
      <c r="I35" s="49">
        <v>5</v>
      </c>
      <c r="J35" s="49">
        <v>5</v>
      </c>
      <c r="K35" s="49">
        <v>5</v>
      </c>
      <c r="L35" s="49">
        <v>5</v>
      </c>
      <c r="M35" s="54"/>
      <c r="N35" s="54"/>
      <c r="O35" s="54"/>
      <c r="P35" s="41"/>
    </row>
    <row r="36" spans="1:25" ht="19.5" customHeight="1">
      <c r="A36" s="59"/>
      <c r="B36" s="11">
        <v>22</v>
      </c>
      <c r="C36" s="49">
        <v>5</v>
      </c>
      <c r="D36" s="49">
        <v>5</v>
      </c>
      <c r="E36" s="49">
        <v>5</v>
      </c>
      <c r="F36" s="49">
        <v>5</v>
      </c>
      <c r="G36" s="49">
        <v>5</v>
      </c>
      <c r="H36" s="49">
        <v>5</v>
      </c>
      <c r="I36" s="49">
        <v>5</v>
      </c>
      <c r="J36" s="49">
        <v>5</v>
      </c>
      <c r="K36" s="49">
        <v>5</v>
      </c>
      <c r="L36" s="49">
        <v>5</v>
      </c>
      <c r="M36" s="54"/>
      <c r="N36" s="54"/>
      <c r="O36" s="54"/>
      <c r="P36" s="41"/>
    </row>
    <row r="37" spans="1:25" ht="19.5" customHeight="1">
      <c r="A37" s="59"/>
      <c r="B37" s="11">
        <v>23</v>
      </c>
      <c r="C37" s="49">
        <v>5</v>
      </c>
      <c r="D37" s="49">
        <v>5</v>
      </c>
      <c r="E37" s="49">
        <v>5</v>
      </c>
      <c r="F37" s="49">
        <v>5</v>
      </c>
      <c r="G37" s="49">
        <v>5</v>
      </c>
      <c r="H37" s="49">
        <v>5</v>
      </c>
      <c r="I37" s="49">
        <v>5</v>
      </c>
      <c r="J37" s="49">
        <v>5</v>
      </c>
      <c r="K37" s="49">
        <v>5</v>
      </c>
      <c r="L37" s="49">
        <v>5</v>
      </c>
      <c r="M37" s="54"/>
      <c r="N37" s="54"/>
      <c r="O37" s="54"/>
      <c r="P37" s="41"/>
    </row>
    <row r="38" spans="1:25" ht="19.5" customHeight="1">
      <c r="A38" s="59" t="s">
        <v>4</v>
      </c>
      <c r="B38" s="11">
        <v>24</v>
      </c>
      <c r="C38" s="49">
        <v>5</v>
      </c>
      <c r="D38" s="49">
        <v>5</v>
      </c>
      <c r="E38" s="49">
        <v>5</v>
      </c>
      <c r="F38" s="49">
        <v>5</v>
      </c>
      <c r="G38" s="49">
        <v>5</v>
      </c>
      <c r="H38" s="49">
        <v>5</v>
      </c>
      <c r="I38" s="49">
        <v>5</v>
      </c>
      <c r="J38" s="49">
        <v>5</v>
      </c>
      <c r="K38" s="49">
        <v>5</v>
      </c>
      <c r="L38" s="49">
        <v>5</v>
      </c>
      <c r="M38" s="54">
        <f>((SUM(C38:C42)/5)+(SUM(D38:F42)/15)+(SUM(G38:K42)/25)+(SUM(L38:L42)/5))/4</f>
        <v>5</v>
      </c>
      <c r="N38" s="54" t="str">
        <f>IF(M38&lt;3.5,"Rendah",IF(M38&lt;4.9,"Sedang","Tinggi"))</f>
        <v>Tinggi</v>
      </c>
      <c r="O38" s="54" t="str">
        <f>IF(M38&gt;4,"Lulus","Tidak Lulus")</f>
        <v>Lulus</v>
      </c>
      <c r="P38" s="41"/>
    </row>
    <row r="39" spans="1:25" ht="19.5" customHeight="1">
      <c r="A39" s="59"/>
      <c r="B39" s="11">
        <v>25</v>
      </c>
      <c r="C39" s="49">
        <v>5</v>
      </c>
      <c r="D39" s="49">
        <v>5</v>
      </c>
      <c r="E39" s="49">
        <v>5</v>
      </c>
      <c r="F39" s="49">
        <v>5</v>
      </c>
      <c r="G39" s="49">
        <v>5</v>
      </c>
      <c r="H39" s="49">
        <v>5</v>
      </c>
      <c r="I39" s="49">
        <v>5</v>
      </c>
      <c r="J39" s="49">
        <v>5</v>
      </c>
      <c r="K39" s="49">
        <v>5</v>
      </c>
      <c r="L39" s="49">
        <v>5</v>
      </c>
      <c r="M39" s="54"/>
      <c r="N39" s="54"/>
      <c r="O39" s="54"/>
      <c r="P39" s="41"/>
    </row>
    <row r="40" spans="1:25" ht="19.5" customHeight="1">
      <c r="A40" s="59"/>
      <c r="B40" s="11">
        <v>26</v>
      </c>
      <c r="C40" s="49">
        <v>5</v>
      </c>
      <c r="D40" s="49">
        <v>5</v>
      </c>
      <c r="E40" s="49">
        <v>5</v>
      </c>
      <c r="F40" s="49">
        <v>5</v>
      </c>
      <c r="G40" s="49">
        <v>5</v>
      </c>
      <c r="H40" s="49">
        <v>5</v>
      </c>
      <c r="I40" s="49">
        <v>5</v>
      </c>
      <c r="J40" s="49">
        <v>5</v>
      </c>
      <c r="K40" s="49">
        <v>5</v>
      </c>
      <c r="L40" s="49">
        <v>5</v>
      </c>
      <c r="M40" s="54"/>
      <c r="N40" s="54"/>
      <c r="O40" s="54"/>
      <c r="P40" s="41"/>
    </row>
    <row r="41" spans="1:25" ht="19.5" customHeight="1">
      <c r="A41" s="59"/>
      <c r="B41" s="11">
        <v>27</v>
      </c>
      <c r="C41" s="49">
        <v>5</v>
      </c>
      <c r="D41" s="49">
        <v>5</v>
      </c>
      <c r="E41" s="49">
        <v>5</v>
      </c>
      <c r="F41" s="49">
        <v>5</v>
      </c>
      <c r="G41" s="49">
        <v>5</v>
      </c>
      <c r="H41" s="49">
        <v>5</v>
      </c>
      <c r="I41" s="49">
        <v>5</v>
      </c>
      <c r="J41" s="49">
        <v>5</v>
      </c>
      <c r="K41" s="49">
        <v>5</v>
      </c>
      <c r="L41" s="49">
        <v>5</v>
      </c>
      <c r="M41" s="54"/>
      <c r="N41" s="54"/>
      <c r="O41" s="54"/>
      <c r="P41" s="41"/>
    </row>
    <row r="42" spans="1:25" ht="19.5" customHeight="1">
      <c r="A42" s="71"/>
      <c r="B42" s="12">
        <v>28</v>
      </c>
      <c r="C42" s="49">
        <v>5</v>
      </c>
      <c r="D42" s="49">
        <v>5</v>
      </c>
      <c r="E42" s="49">
        <v>5</v>
      </c>
      <c r="F42" s="49">
        <v>5</v>
      </c>
      <c r="G42" s="49">
        <v>5</v>
      </c>
      <c r="H42" s="49">
        <v>5</v>
      </c>
      <c r="I42" s="49">
        <v>5</v>
      </c>
      <c r="J42" s="49">
        <v>5</v>
      </c>
      <c r="K42" s="49">
        <v>5</v>
      </c>
      <c r="L42" s="49">
        <v>5</v>
      </c>
      <c r="M42" s="55"/>
      <c r="N42" s="55"/>
      <c r="O42" s="55"/>
      <c r="P42" s="41"/>
    </row>
    <row r="43" spans="1:25" ht="37.5" customHeight="1">
      <c r="A43" s="70" t="s">
        <v>87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45">
        <f>((SUM(C15:C42)/28)+(SUM(D15:F42)/84)+(SUM(G15:K42)/140)+(SUM(L15:L42)/28))/4</f>
        <v>4.6428571428571432</v>
      </c>
      <c r="N43" s="45" t="str">
        <f>IF(M43&lt;3.5,"Rendah",IF(M43&lt;4.9,"Sedang","Tinggi"))</f>
        <v>Sedang</v>
      </c>
      <c r="O43" s="45" t="str">
        <f>IF(M43&gt;4.5,"Lulus","Tidak Lulus")</f>
        <v>Lulus</v>
      </c>
      <c r="P43" s="41"/>
    </row>
    <row r="44" spans="1:25" ht="30.75" customHeight="1">
      <c r="A44" s="82" t="s">
        <v>85</v>
      </c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4"/>
      <c r="M44" s="77" t="str">
        <f>IF(AND(O15="Lulus",O24="Lulus",O32="Lulus",O38="Lulus",O43="Lulus",(COUNTIF(C15:L42,"&lt;4"))=0),"LULUS","TIDAK LULUS")</f>
        <v>LULUS</v>
      </c>
      <c r="N44" s="77"/>
      <c r="O44" s="78"/>
      <c r="P44" s="41"/>
    </row>
    <row r="45" spans="1:25" ht="12.75" customHeight="1">
      <c r="A45" s="85"/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7"/>
      <c r="M45" s="79" t="str">
        <f>IF((COUNTIF(C15:L42,"&lt;4"))&gt;0,"Terdapat nilai kurang dari 4",IF(M44="TIDAK LULUS","   ",""))</f>
        <v/>
      </c>
      <c r="N45" s="80"/>
      <c r="O45" s="81"/>
      <c r="P45" s="41"/>
    </row>
    <row r="46" spans="1:25" ht="14.25" customHeight="1">
      <c r="A46" s="50"/>
      <c r="B46" s="26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41"/>
    </row>
    <row r="47" spans="1:25" ht="28.5" customHeight="1">
      <c r="A47" s="63" t="s">
        <v>31</v>
      </c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41"/>
    </row>
    <row r="48" spans="1:25" ht="31.5" customHeight="1">
      <c r="A48" s="75" t="s">
        <v>38</v>
      </c>
      <c r="B48" s="75"/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 t="s">
        <v>37</v>
      </c>
      <c r="O48" s="75"/>
      <c r="P48" s="41"/>
    </row>
    <row r="49" spans="1:16" ht="23.25" customHeight="1">
      <c r="A49" s="72" t="s">
        <v>36</v>
      </c>
      <c r="B49" s="72"/>
      <c r="C49" s="72"/>
      <c r="D49" s="72"/>
      <c r="E49" s="72"/>
      <c r="F49" s="72"/>
      <c r="G49" s="72"/>
      <c r="H49" s="72"/>
      <c r="I49" s="72"/>
      <c r="J49" s="68" t="str">
        <f>IF(K7="Pilih Item","",K7)</f>
        <v>S2 - ASISTEN AHLI</v>
      </c>
      <c r="K49" s="68"/>
      <c r="L49" s="68"/>
      <c r="M49" s="68"/>
      <c r="N49" s="76">
        <f>IF(J49="",0,IF(J49=0,0,(VLOOKUP(J49,U15:V24,2,FALSE))))</f>
        <v>4</v>
      </c>
      <c r="O49" s="76"/>
      <c r="P49" s="41"/>
    </row>
    <row r="50" spans="1:16" ht="23.25" customHeight="1">
      <c r="A50" s="72" t="s">
        <v>32</v>
      </c>
      <c r="B50" s="72"/>
      <c r="C50" s="72"/>
      <c r="D50" s="72"/>
      <c r="E50" s="72"/>
      <c r="F50" s="72"/>
      <c r="G50" s="72"/>
      <c r="H50" s="72"/>
      <c r="I50" s="72"/>
      <c r="J50" s="68" t="str">
        <f>IF(K8="Pilih Item","",K8)</f>
        <v>III/b - Penata Muda Tingkat I</v>
      </c>
      <c r="K50" s="68"/>
      <c r="L50" s="68"/>
      <c r="M50" s="68"/>
      <c r="N50" s="76">
        <f>IF(J50="",0,IF(J50=0,0,(VLOOKUP(J50,X15:Y24,2,FALSE))))</f>
        <v>4</v>
      </c>
      <c r="O50" s="76"/>
      <c r="P50" s="41"/>
    </row>
    <row r="51" spans="1:16" ht="23.25" customHeight="1">
      <c r="A51" s="72" t="s">
        <v>33</v>
      </c>
      <c r="B51" s="72"/>
      <c r="C51" s="72"/>
      <c r="D51" s="72"/>
      <c r="E51" s="72"/>
      <c r="F51" s="72"/>
      <c r="G51" s="72"/>
      <c r="H51" s="72"/>
      <c r="I51" s="72"/>
      <c r="J51" s="68" t="str">
        <f>IF(M9="Pilih Item","",M9)</f>
        <v>≥ 76</v>
      </c>
      <c r="K51" s="68"/>
      <c r="L51" s="68"/>
      <c r="M51" s="68"/>
      <c r="N51" s="76">
        <f>IF(J51="",0,IF(J51=0,0,(VLOOKUP(J51,U27:V34,2,FALSE))))</f>
        <v>7</v>
      </c>
      <c r="O51" s="76"/>
      <c r="P51" s="41"/>
    </row>
    <row r="52" spans="1:16" ht="23.25" customHeight="1">
      <c r="A52" s="72" t="s">
        <v>34</v>
      </c>
      <c r="B52" s="72"/>
      <c r="C52" s="72"/>
      <c r="D52" s="72"/>
      <c r="E52" s="72"/>
      <c r="F52" s="72"/>
      <c r="G52" s="72"/>
      <c r="H52" s="72"/>
      <c r="I52" s="72"/>
      <c r="J52" s="68" t="str">
        <f>IF(O9="Pilih Item","",O9)</f>
        <v>35 - 44</v>
      </c>
      <c r="K52" s="68"/>
      <c r="L52" s="68"/>
      <c r="M52" s="68"/>
      <c r="N52" s="76">
        <f>IF(J52="",0,IF(J52=0,0,(VLOOKUP(J52,X27:Y34,2,FALSE))))</f>
        <v>3</v>
      </c>
      <c r="O52" s="76"/>
      <c r="P52" s="41"/>
    </row>
    <row r="53" spans="1:16" ht="23.25" customHeight="1">
      <c r="A53" s="72" t="s">
        <v>35</v>
      </c>
      <c r="B53" s="72"/>
      <c r="C53" s="72"/>
      <c r="D53" s="72"/>
      <c r="E53" s="72"/>
      <c r="F53" s="72"/>
      <c r="G53" s="72"/>
      <c r="H53" s="72"/>
      <c r="I53" s="72"/>
      <c r="J53" s="72" t="s">
        <v>49</v>
      </c>
      <c r="K53" s="72"/>
      <c r="L53" s="72"/>
      <c r="M53" s="72"/>
      <c r="N53" s="99">
        <f>M43</f>
        <v>4.6428571428571432</v>
      </c>
      <c r="O53" s="99">
        <f>M43</f>
        <v>4.6428571428571432</v>
      </c>
      <c r="P53" s="41"/>
    </row>
    <row r="54" spans="1:16" ht="29.25" customHeight="1">
      <c r="A54" s="69" t="s">
        <v>31</v>
      </c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7">
        <f>(2*N49+2*N50+N51+N52+N53)/7</f>
        <v>4.3775510204081636</v>
      </c>
      <c r="O54" s="67"/>
      <c r="P54" s="41"/>
    </row>
    <row r="55" spans="1:16" ht="30.75" customHeight="1">
      <c r="A55" s="69" t="s">
        <v>39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73" t="str">
        <f>IF(N54&gt;4,"LULUS","TIDAK LULUS")</f>
        <v>LULUS</v>
      </c>
      <c r="O55" s="74"/>
      <c r="P55" s="41"/>
    </row>
    <row r="56" spans="1:16" ht="22.5" customHeight="1">
      <c r="A56" s="25"/>
      <c r="B56" s="26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41"/>
    </row>
    <row r="57" spans="1:16" ht="48" customHeight="1">
      <c r="A57" s="97" t="s">
        <v>86</v>
      </c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41"/>
    </row>
    <row r="58" spans="1:16" ht="84" customHeight="1">
      <c r="A58" s="98" t="str">
        <f>IF(AND(M44="Lulus",N55="Lulus"),"Saudara "&amp;K4&amp;" Dinyatakan Dapat Melanjutkan Ke-D5 dan Mengisi Deskripsi Diri","Saudara Dinyatakan TIDAK LULUS dan Tidak Dapat Melanjutkan Ke-D5")</f>
        <v>Saudara  Dinyatakan Dapat Melanjutkan Ke-D5 dan Mengisi Deskripsi Diri</v>
      </c>
      <c r="B58" s="98"/>
      <c r="C58" s="98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41"/>
    </row>
    <row r="59" spans="1:16" ht="38.25" customHeight="1">
      <c r="A59" s="51" t="str">
        <f>A11</f>
        <v xml:space="preserve"> </v>
      </c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41"/>
    </row>
    <row r="60" spans="1:16" ht="19.5" customHeight="1">
      <c r="A60" s="41"/>
      <c r="B60" s="43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</row>
  </sheetData>
  <sheetProtection password="D251" sheet="1" objects="1" scenarios="1" selectLockedCells="1"/>
  <mergeCells count="79">
    <mergeCell ref="A59:O59"/>
    <mergeCell ref="A9:I9"/>
    <mergeCell ref="Q8:S9"/>
    <mergeCell ref="A4:I4"/>
    <mergeCell ref="A5:I5"/>
    <mergeCell ref="A6:I6"/>
    <mergeCell ref="A7:I7"/>
    <mergeCell ref="A8:I8"/>
    <mergeCell ref="K4:O4"/>
    <mergeCell ref="K5:O5"/>
    <mergeCell ref="K6:O6"/>
    <mergeCell ref="K7:O7"/>
    <mergeCell ref="K8:O8"/>
    <mergeCell ref="A57:O57"/>
    <mergeCell ref="A58:O58"/>
    <mergeCell ref="N53:O53"/>
    <mergeCell ref="M44:O44"/>
    <mergeCell ref="A49:I49"/>
    <mergeCell ref="N49:O49"/>
    <mergeCell ref="N50:O50"/>
    <mergeCell ref="M45:O45"/>
    <mergeCell ref="A44:L45"/>
    <mergeCell ref="N55:O55"/>
    <mergeCell ref="N48:O48"/>
    <mergeCell ref="A48:M48"/>
    <mergeCell ref="A55:M55"/>
    <mergeCell ref="N51:O51"/>
    <mergeCell ref="N52:O52"/>
    <mergeCell ref="A50:I50"/>
    <mergeCell ref="A51:I51"/>
    <mergeCell ref="A52:I52"/>
    <mergeCell ref="M38:M42"/>
    <mergeCell ref="M32:M37"/>
    <mergeCell ref="N54:O54"/>
    <mergeCell ref="J51:M51"/>
    <mergeCell ref="J50:M50"/>
    <mergeCell ref="J49:M49"/>
    <mergeCell ref="A54:M54"/>
    <mergeCell ref="A43:L43"/>
    <mergeCell ref="A38:A42"/>
    <mergeCell ref="A32:A37"/>
    <mergeCell ref="N32:N37"/>
    <mergeCell ref="O32:O37"/>
    <mergeCell ref="A53:I53"/>
    <mergeCell ref="J53:M53"/>
    <mergeCell ref="J52:M52"/>
    <mergeCell ref="A47:O47"/>
    <mergeCell ref="A1:O1"/>
    <mergeCell ref="U26:V26"/>
    <mergeCell ref="X26:Y26"/>
    <mergeCell ref="R24:S24"/>
    <mergeCell ref="U14:V14"/>
    <mergeCell ref="X14:Y14"/>
    <mergeCell ref="R15:S15"/>
    <mergeCell ref="R16:S16"/>
    <mergeCell ref="R17:S17"/>
    <mergeCell ref="R18:S18"/>
    <mergeCell ref="R19:S19"/>
    <mergeCell ref="A3:O3"/>
    <mergeCell ref="A13:O13"/>
    <mergeCell ref="N15:N23"/>
    <mergeCell ref="O15:O23"/>
    <mergeCell ref="J9:L9"/>
    <mergeCell ref="A11:O11"/>
    <mergeCell ref="Q1:S1"/>
    <mergeCell ref="R22:S22"/>
    <mergeCell ref="R23:S23"/>
    <mergeCell ref="N38:N42"/>
    <mergeCell ref="O38:O42"/>
    <mergeCell ref="R20:S20"/>
    <mergeCell ref="R21:S21"/>
    <mergeCell ref="A12:O12"/>
    <mergeCell ref="A14:B14"/>
    <mergeCell ref="A15:A23"/>
    <mergeCell ref="A24:A31"/>
    <mergeCell ref="M15:M23"/>
    <mergeCell ref="M24:M31"/>
    <mergeCell ref="N24:N31"/>
    <mergeCell ref="O24:O31"/>
  </mergeCells>
  <conditionalFormatting sqref="C15:L42">
    <cfRule type="cellIs" dxfId="8" priority="12" operator="between">
      <formula>1</formula>
      <formula>3</formula>
    </cfRule>
  </conditionalFormatting>
  <conditionalFormatting sqref="N55:O55">
    <cfRule type="containsText" dxfId="7" priority="10" operator="containsText" text="TIDAK LULUS">
      <formula>NOT(ISERROR(SEARCH("TIDAK LULUS",N55)))</formula>
    </cfRule>
  </conditionalFormatting>
  <conditionalFormatting sqref="O15:O43">
    <cfRule type="containsText" dxfId="6" priority="8" operator="containsText" text="TIDAK LULUS">
      <formula>NOT(ISERROR(SEARCH("TIDAK LULUS",O15)))</formula>
    </cfRule>
  </conditionalFormatting>
  <conditionalFormatting sqref="A58:O58">
    <cfRule type="containsText" dxfId="5" priority="7" operator="containsText" text="Saudara Dinyatakan TIDAK LULUS dan Tidak Dapat Melanjutkan Ke-D5">
      <formula>NOT(ISERROR(SEARCH("Saudara Dinyatakan TIDAK LULUS dan Tidak Dapat Melanjutkan Ke-D5",A58)))</formula>
    </cfRule>
  </conditionalFormatting>
  <conditionalFormatting sqref="A11:O11">
    <cfRule type="cellIs" dxfId="4" priority="6" operator="equal">
      <formula>" "</formula>
    </cfRule>
  </conditionalFormatting>
  <conditionalFormatting sqref="A59:O59">
    <cfRule type="cellIs" dxfId="3" priority="5" operator="equal">
      <formula>" "</formula>
    </cfRule>
  </conditionalFormatting>
  <conditionalFormatting sqref="M45:O45">
    <cfRule type="containsText" dxfId="2" priority="1" operator="containsText" text="   ">
      <formula>NOT(ISERROR(SEARCH("   ",M45)))</formula>
    </cfRule>
    <cfRule type="containsText" dxfId="1" priority="4" operator="containsText" text="Terdapat nilai kurang dari 4">
      <formula>NOT(ISERROR(SEARCH("Terdapat nilai kurang dari 4",M45)))</formula>
    </cfRule>
  </conditionalFormatting>
  <conditionalFormatting sqref="M44:O44">
    <cfRule type="containsText" dxfId="0" priority="2" operator="containsText" text="TIDAK LULUS">
      <formula>NOT(ISERROR(SEARCH("TIDAK LULUS",M44)))</formula>
    </cfRule>
  </conditionalFormatting>
  <dataValidations xWindow="1037" yWindow="507" count="25">
    <dataValidation allowBlank="1" showInputMessage="1" showErrorMessage="1" promptTitle="INFORMASI" prompt="Kualifikasi Akademik dan Jabatan Akademik disesuaikan dengan data pada laman SERDOS" sqref="J49:M49"/>
    <dataValidation type="whole" errorStyle="information" showInputMessage="1" showErrorMessage="1" errorTitle="Peringatan" error="Nilai tidak boleh kurang dari 4. Jika ada nilai kurang dari 4 maka pasti TIDAK LULUS" promptTitle="Persepsional" prompt="Peserta" sqref="L15:L42">
      <formula1>4</formula1>
      <formula2>7</formula2>
    </dataValidation>
    <dataValidation type="list" allowBlank="1" showInputMessage="1" showErrorMessage="1" promptTitle="INFORMASI" prompt="Kualifikasi Akademik dan Jabatan Akademik disesuaikan dengan data pada laman SERDOS" sqref="K7">
      <formula1>$U$15:$U$24</formula1>
    </dataValidation>
    <dataValidation type="list" allowBlank="1" showInputMessage="1" showErrorMessage="1" promptTitle="INFORMASI" prompt="Golongan Ruang Kepangkatan disesuaikan dengan data pada laman SERDOS" sqref="K8">
      <formula1>$X$15:$X$24</formula1>
    </dataValidation>
    <dataValidation type="list" allowBlank="1" showInputMessage="1" showErrorMessage="1" promptTitle="INFORMASI" prompt="Nilai Kemampuan Dasar Akademik (TKDA) diambil dari skor rata-rata  nilai persentase (rata-rata nilai puluhan). Nilai tersebut dapat dilihat pada laman PLTI di Menu Riwayat Tes." sqref="O9">
      <formula1>$X$27:$X$34</formula1>
    </dataValidation>
    <dataValidation type="list" allowBlank="1" showInputMessage="1" showErrorMessage="1" promptTitle="INFORMASI" prompt="Nilai Kemampuan Bahasa Inggris (TOEP) diambil dari skor rata-rata  nilai persentase (rata-rata nilai puluhan). Nilai tersebut dapat dilihat pada laman PLTI di Menu Riwayat Tes." sqref="M9">
      <formula1>$U$27:$U$34</formula1>
    </dataValidation>
    <dataValidation allowBlank="1" showInputMessage="1" showErrorMessage="1" promptTitle="Informasi" prompt="Penilaian Persepsional Atasan" sqref="C14"/>
    <dataValidation type="whole" errorStyle="information" showInputMessage="1" showErrorMessage="1" errorTitle="Peringatan" error="Nilai tidak boleh kurang dari 4. Jika ada nilai kurang dari 4 maka pasti TIDAK LULUS" promptTitle="Persepsional" prompt="Atasan" sqref="C15:C42">
      <formula1>4</formula1>
      <formula2>7</formula2>
    </dataValidation>
    <dataValidation allowBlank="1" showInputMessage="1" showErrorMessage="1" promptTitle="Informasi" prompt="Penilaian Persepsional Sejawat 1" sqref="D14"/>
    <dataValidation allowBlank="1" showInputMessage="1" showErrorMessage="1" promptTitle="Informasi" prompt="Penilaian Persepsional Sejawat 2" sqref="E14"/>
    <dataValidation allowBlank="1" showInputMessage="1" showErrorMessage="1" promptTitle="Informasi" prompt="Penilaian Persepsional Sejawat 3" sqref="F14"/>
    <dataValidation allowBlank="1" showInputMessage="1" showErrorMessage="1" promptTitle="Informasi" prompt="Penilaian Persepsional Mahasiswa 1" sqref="G14"/>
    <dataValidation allowBlank="1" showInputMessage="1" showErrorMessage="1" promptTitle="Informasi" prompt="Penilaian Persepsional Mahasiswa 2" sqref="H14"/>
    <dataValidation allowBlank="1" showInputMessage="1" showErrorMessage="1" promptTitle="Informasi" prompt="Penilaian Persepsional Mahasiswa 3" sqref="I14"/>
    <dataValidation allowBlank="1" showInputMessage="1" showErrorMessage="1" promptTitle="Informasi" prompt="Penilaian Persepsional Mahasiswa 4" sqref="J14"/>
    <dataValidation allowBlank="1" showInputMessage="1" showErrorMessage="1" promptTitle="Informasi" prompt="Penilaian Persepsional Mahasiswa 5" sqref="K14"/>
    <dataValidation allowBlank="1" showInputMessage="1" showErrorMessage="1" promptTitle="Informasi" prompt="Penilaian Persepsional Dosen Yang Disertifikasi" sqref="L14"/>
    <dataValidation type="whole" errorStyle="information" showInputMessage="1" showErrorMessage="1" errorTitle="Peringatan" error="Nilai tidak boleh kurang dari 4. Jika ada nilai kurang dari 4 maka pasti TIDAK LULUS" promptTitle="Persepsional" prompt="Sejawat 1" sqref="D15:D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Sejawat 2" sqref="E15:E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Sejawat 3" sqref="F15:F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Mahasiswa 5" sqref="K15:K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Mahasiswa 1" sqref="G15:G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Mahasiswa 2" sqref="H15:H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Mahasiswa 3" sqref="I15:I42">
      <formula1>4</formula1>
      <formula2>7</formula2>
    </dataValidation>
    <dataValidation type="whole" errorStyle="information" showInputMessage="1" showErrorMessage="1" errorTitle="Peringatan" error="Nilai tidak boleh kurang dari 4. Jika ada nilai kurang dari 4 maka pasti TIDAK LULUS" promptTitle="Persepsional" prompt="Mahasiswa 4" sqref="J15:J42">
      <formula1>4</formula1>
      <formula2>7</formula2>
    </dataValidation>
  </dataValidations>
  <printOptions horizontalCentered="1"/>
  <pageMargins left="0.39370078740157483" right="0.39370078740157483" top="0.39370078740157483" bottom="0.39370078740157483" header="0" footer="0"/>
  <ignoredErrors>
    <ignoredError sqref="A14:B14 A15:B15 A16:B16 A17:B17 A18:B18 A19:B19 A20:B20 A21:B21 A22:B22 A23:B23 A24:B24 A25:B25 A26:B26 A27:B27 A28:B28 A29:B29 A30:B30 A31:B31 A32:B32 A33:B33 A34:B34 A35:B35 A36:B36 A37:B37 A38:B38 A39:B39 A40:B40 A41:B41 A42:B42 A13 M14" evalError="1"/>
    <ignoredError sqref="M42 M41 M40 M39 M37 M36 M35 M34 M33 M31 M30 M29 M28 M27 M26 M25 M23 M22 M21 M20 M19 M18 M17 M16" evalError="1" formulaRange="1"/>
    <ignoredError sqref="M15 M32 M24 M38" formulaRange="1"/>
  </ignoredErrors>
  <picture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C000"/>
  </sheetPr>
  <dimension ref="A1:O20"/>
  <sheetViews>
    <sheetView showGridLines="0" tabSelected="1" workbookViewId="0">
      <selection activeCell="D7" sqref="D7"/>
    </sheetView>
  </sheetViews>
  <sheetFormatPr baseColWidth="10" defaultColWidth="8.83203125" defaultRowHeight="21.75" customHeight="1" x14ac:dyDescent="0"/>
  <cols>
    <col min="1" max="1" width="21.1640625" customWidth="1"/>
    <col min="2" max="2" width="11.5" customWidth="1"/>
    <col min="3" max="3" width="5.1640625" customWidth="1"/>
    <col min="4" max="4" width="28.5" customWidth="1"/>
    <col min="5" max="5" width="12.6640625" customWidth="1"/>
    <col min="6" max="6" width="5.33203125" customWidth="1"/>
    <col min="7" max="7" width="14.1640625" customWidth="1"/>
    <col min="8" max="8" width="14" customWidth="1"/>
    <col min="9" max="9" width="13.33203125" customWidth="1"/>
    <col min="10" max="10" width="8.83203125" style="22"/>
    <col min="11" max="11" width="9.83203125" customWidth="1"/>
    <col min="12" max="12" width="10.33203125" customWidth="1"/>
    <col min="13" max="13" width="5.6640625" customWidth="1"/>
    <col min="14" max="14" width="14.83203125" customWidth="1"/>
    <col min="15" max="15" width="11.5" customWidth="1"/>
    <col min="18" max="18" width="16.83203125" customWidth="1"/>
    <col min="33" max="33" width="18.33203125" customWidth="1"/>
  </cols>
  <sheetData>
    <row r="1" spans="1:15" ht="33" customHeight="1">
      <c r="A1" s="100" t="s">
        <v>149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10.5" customHeight="1">
      <c r="A2" s="21"/>
      <c r="B2" s="21"/>
      <c r="C2" s="21"/>
      <c r="D2" s="21"/>
      <c r="E2" s="21"/>
      <c r="F2" s="21"/>
      <c r="G2" s="21"/>
      <c r="H2" s="21"/>
      <c r="I2" s="21"/>
      <c r="J2" s="34"/>
      <c r="K2" s="21"/>
      <c r="L2" s="21"/>
      <c r="M2" s="21"/>
      <c r="N2" s="21"/>
      <c r="O2" s="21"/>
    </row>
    <row r="3" spans="1:15" ht="32.25" customHeight="1">
      <c r="A3" s="103" t="s">
        <v>36</v>
      </c>
      <c r="B3" s="103"/>
      <c r="C3" s="25"/>
      <c r="D3" s="103" t="s">
        <v>32</v>
      </c>
      <c r="E3" s="103"/>
      <c r="F3" s="21"/>
      <c r="G3" s="103" t="s">
        <v>33</v>
      </c>
      <c r="H3" s="103"/>
      <c r="I3" s="103"/>
      <c r="J3" s="103"/>
      <c r="K3" s="103"/>
      <c r="L3" s="103"/>
      <c r="M3" s="21"/>
      <c r="N3" s="103" t="s">
        <v>34</v>
      </c>
      <c r="O3" s="103"/>
    </row>
    <row r="4" spans="1:15" ht="35.25" customHeight="1">
      <c r="A4" s="18" t="s">
        <v>146</v>
      </c>
      <c r="B4" s="18" t="s">
        <v>145</v>
      </c>
      <c r="C4" s="25"/>
      <c r="D4" s="18" t="s">
        <v>147</v>
      </c>
      <c r="E4" s="18" t="s">
        <v>145</v>
      </c>
      <c r="F4" s="21"/>
      <c r="G4" s="104" t="s">
        <v>106</v>
      </c>
      <c r="H4" s="105"/>
      <c r="I4" s="106"/>
      <c r="J4" s="101" t="s">
        <v>107</v>
      </c>
      <c r="K4" s="101" t="s">
        <v>108</v>
      </c>
      <c r="L4" s="101" t="s">
        <v>145</v>
      </c>
      <c r="M4" s="21"/>
      <c r="N4" s="18" t="s">
        <v>148</v>
      </c>
      <c r="O4" s="18" t="s">
        <v>145</v>
      </c>
    </row>
    <row r="5" spans="1:15" ht="33" customHeight="1">
      <c r="A5" s="31" t="s">
        <v>40</v>
      </c>
      <c r="B5" s="32">
        <v>3</v>
      </c>
      <c r="C5" s="25"/>
      <c r="D5" s="33" t="s">
        <v>97</v>
      </c>
      <c r="E5" s="20">
        <v>4</v>
      </c>
      <c r="F5" s="21"/>
      <c r="G5" s="18" t="s">
        <v>109</v>
      </c>
      <c r="H5" s="18" t="s">
        <v>110</v>
      </c>
      <c r="I5" s="18" t="s">
        <v>111</v>
      </c>
      <c r="J5" s="102"/>
      <c r="K5" s="102"/>
      <c r="L5" s="102"/>
      <c r="M5" s="21"/>
      <c r="N5" s="20" t="s">
        <v>78</v>
      </c>
      <c r="O5" s="20">
        <v>1</v>
      </c>
    </row>
    <row r="6" spans="1:15" ht="27" customHeight="1">
      <c r="A6" s="31" t="s">
        <v>41</v>
      </c>
      <c r="B6" s="32">
        <v>4</v>
      </c>
      <c r="C6" s="25"/>
      <c r="D6" s="33" t="s">
        <v>98</v>
      </c>
      <c r="E6" s="20">
        <v>4</v>
      </c>
      <c r="F6" s="21"/>
      <c r="G6" s="20" t="s">
        <v>112</v>
      </c>
      <c r="H6" s="20" t="s">
        <v>113</v>
      </c>
      <c r="I6" s="20" t="s">
        <v>114</v>
      </c>
      <c r="J6" s="20" t="s">
        <v>115</v>
      </c>
      <c r="K6" s="20" t="s">
        <v>71</v>
      </c>
      <c r="L6" s="20">
        <v>1</v>
      </c>
      <c r="M6" s="21"/>
      <c r="N6" s="20" t="s">
        <v>79</v>
      </c>
      <c r="O6" s="20">
        <v>2</v>
      </c>
    </row>
    <row r="7" spans="1:15" ht="27" customHeight="1">
      <c r="A7" s="31" t="s">
        <v>42</v>
      </c>
      <c r="B7" s="32">
        <v>5</v>
      </c>
      <c r="C7" s="25"/>
      <c r="D7" s="33" t="s">
        <v>99</v>
      </c>
      <c r="E7" s="20">
        <v>5</v>
      </c>
      <c r="F7" s="21"/>
      <c r="G7" s="20" t="s">
        <v>116</v>
      </c>
      <c r="H7" s="20" t="s">
        <v>117</v>
      </c>
      <c r="I7" s="20" t="s">
        <v>118</v>
      </c>
      <c r="J7" s="20" t="s">
        <v>119</v>
      </c>
      <c r="K7" s="20" t="s">
        <v>120</v>
      </c>
      <c r="L7" s="20">
        <v>2</v>
      </c>
      <c r="M7" s="21"/>
      <c r="N7" s="20" t="s">
        <v>80</v>
      </c>
      <c r="O7" s="20">
        <v>3</v>
      </c>
    </row>
    <row r="8" spans="1:15" ht="27" customHeight="1">
      <c r="A8" s="31" t="s">
        <v>43</v>
      </c>
      <c r="B8" s="32">
        <v>4</v>
      </c>
      <c r="C8" s="25"/>
      <c r="D8" s="33" t="s">
        <v>100</v>
      </c>
      <c r="E8" s="20">
        <v>5</v>
      </c>
      <c r="F8" s="21"/>
      <c r="G8" s="20" t="s">
        <v>121</v>
      </c>
      <c r="H8" s="20" t="s">
        <v>122</v>
      </c>
      <c r="I8" s="20" t="s">
        <v>123</v>
      </c>
      <c r="J8" s="20" t="s">
        <v>124</v>
      </c>
      <c r="K8" s="20" t="s">
        <v>125</v>
      </c>
      <c r="L8" s="20">
        <v>3</v>
      </c>
      <c r="M8" s="21"/>
      <c r="N8" s="20" t="s">
        <v>81</v>
      </c>
      <c r="O8" s="20">
        <v>4</v>
      </c>
    </row>
    <row r="9" spans="1:15" ht="27" customHeight="1">
      <c r="A9" s="31" t="s">
        <v>44</v>
      </c>
      <c r="B9" s="32">
        <v>5</v>
      </c>
      <c r="C9" s="25"/>
      <c r="D9" s="33" t="s">
        <v>101</v>
      </c>
      <c r="E9" s="20">
        <v>6</v>
      </c>
      <c r="F9" s="21"/>
      <c r="G9" s="20" t="s">
        <v>126</v>
      </c>
      <c r="H9" s="20" t="s">
        <v>127</v>
      </c>
      <c r="I9" s="20" t="s">
        <v>128</v>
      </c>
      <c r="J9" s="20" t="s">
        <v>129</v>
      </c>
      <c r="K9" s="20" t="s">
        <v>130</v>
      </c>
      <c r="L9" s="20">
        <v>4</v>
      </c>
      <c r="M9" s="21"/>
      <c r="N9" s="20" t="s">
        <v>82</v>
      </c>
      <c r="O9" s="20">
        <v>5</v>
      </c>
    </row>
    <row r="10" spans="1:15" ht="27" customHeight="1">
      <c r="A10" s="31" t="s">
        <v>45</v>
      </c>
      <c r="B10" s="32">
        <v>6</v>
      </c>
      <c r="C10" s="25"/>
      <c r="D10" s="33" t="s">
        <v>102</v>
      </c>
      <c r="E10" s="20">
        <v>6</v>
      </c>
      <c r="F10" s="21"/>
      <c r="G10" s="20" t="s">
        <v>131</v>
      </c>
      <c r="H10" s="20" t="s">
        <v>132</v>
      </c>
      <c r="I10" s="20" t="s">
        <v>133</v>
      </c>
      <c r="J10" s="20" t="s">
        <v>134</v>
      </c>
      <c r="K10" s="20" t="s">
        <v>135</v>
      </c>
      <c r="L10" s="20">
        <v>5</v>
      </c>
      <c r="M10" s="21"/>
      <c r="N10" s="20" t="s">
        <v>83</v>
      </c>
      <c r="O10" s="20">
        <v>6</v>
      </c>
    </row>
    <row r="11" spans="1:15" ht="27" customHeight="1">
      <c r="A11" s="31" t="s">
        <v>46</v>
      </c>
      <c r="B11" s="32">
        <v>5</v>
      </c>
      <c r="C11" s="25"/>
      <c r="D11" s="33" t="s">
        <v>103</v>
      </c>
      <c r="E11" s="20">
        <v>6</v>
      </c>
      <c r="F11" s="21"/>
      <c r="G11" s="20" t="s">
        <v>136</v>
      </c>
      <c r="H11" s="20" t="s">
        <v>137</v>
      </c>
      <c r="I11" s="20" t="s">
        <v>138</v>
      </c>
      <c r="J11" s="20" t="s">
        <v>139</v>
      </c>
      <c r="K11" s="20" t="s">
        <v>140</v>
      </c>
      <c r="L11" s="20">
        <v>6</v>
      </c>
      <c r="M11" s="21"/>
      <c r="N11" s="20" t="s">
        <v>84</v>
      </c>
      <c r="O11" s="20">
        <v>7</v>
      </c>
    </row>
    <row r="12" spans="1:15" ht="27" customHeight="1">
      <c r="A12" s="31" t="s">
        <v>47</v>
      </c>
      <c r="B12" s="32">
        <v>6</v>
      </c>
      <c r="C12" s="25"/>
      <c r="D12" s="33" t="s">
        <v>104</v>
      </c>
      <c r="E12" s="20">
        <v>7</v>
      </c>
      <c r="F12" s="21"/>
      <c r="G12" s="20" t="s">
        <v>141</v>
      </c>
      <c r="H12" s="20" t="s">
        <v>142</v>
      </c>
      <c r="I12" s="20" t="s">
        <v>143</v>
      </c>
      <c r="J12" s="20" t="s">
        <v>144</v>
      </c>
      <c r="K12" s="20" t="s">
        <v>77</v>
      </c>
      <c r="L12" s="20">
        <v>7</v>
      </c>
      <c r="M12" s="21"/>
      <c r="N12" s="21"/>
      <c r="O12" s="21"/>
    </row>
    <row r="13" spans="1:15" ht="27" customHeight="1">
      <c r="A13" s="31" t="s">
        <v>48</v>
      </c>
      <c r="B13" s="32">
        <v>7</v>
      </c>
      <c r="C13" s="25"/>
      <c r="D13" s="33" t="s">
        <v>105</v>
      </c>
      <c r="E13" s="20">
        <v>7</v>
      </c>
      <c r="F13" s="21"/>
      <c r="G13" s="21"/>
      <c r="H13" s="21"/>
      <c r="I13" s="21"/>
      <c r="J13" s="34"/>
      <c r="K13" s="21"/>
      <c r="L13" s="21"/>
      <c r="M13" s="21"/>
      <c r="N13" s="21"/>
      <c r="O13" s="21"/>
    </row>
    <row r="14" spans="1:15" ht="21.75" customHeight="1">
      <c r="A14" s="35"/>
      <c r="B14" s="35"/>
      <c r="C14" s="35"/>
      <c r="D14" s="35"/>
      <c r="E14" s="35"/>
      <c r="F14" s="36"/>
      <c r="G14" s="36"/>
      <c r="H14" s="36"/>
      <c r="I14" s="36"/>
      <c r="J14" s="37"/>
      <c r="K14" s="36"/>
      <c r="L14" s="36"/>
      <c r="M14" s="36"/>
      <c r="N14" s="36"/>
      <c r="O14" s="36"/>
    </row>
    <row r="15" spans="1:15" ht="21.75" customHeight="1">
      <c r="C15" s="14"/>
    </row>
    <row r="16" spans="1:15" ht="21.75" customHeight="1">
      <c r="C16" s="14"/>
    </row>
    <row r="17" spans="3:3" ht="21.75" customHeight="1">
      <c r="C17" s="14"/>
    </row>
    <row r="18" spans="3:3" ht="21.75" customHeight="1">
      <c r="C18" s="14"/>
    </row>
    <row r="19" spans="3:3" ht="21.75" customHeight="1">
      <c r="C19" s="14"/>
    </row>
    <row r="20" spans="3:3" ht="21.75" customHeight="1">
      <c r="C20" s="14"/>
    </row>
  </sheetData>
  <sheetProtection password="D251" sheet="1" objects="1" scenarios="1" selectLockedCells="1"/>
  <mergeCells count="9">
    <mergeCell ref="A1:O1"/>
    <mergeCell ref="J4:J5"/>
    <mergeCell ref="K4:K5"/>
    <mergeCell ref="L4:L5"/>
    <mergeCell ref="G3:L3"/>
    <mergeCell ref="A3:B3"/>
    <mergeCell ref="D3:E3"/>
    <mergeCell ref="N3:O3"/>
    <mergeCell ref="G4:I4"/>
  </mergeCells>
  <pageMargins left="0.70866141732283472" right="0.70866141732283472" top="0.74803149606299213" bottom="0.74803149606299213" header="0.31496062992125984" footer="0.31496062992125984"/>
  <picture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Persepsional &amp; Nilai Gabungan</vt:lpstr>
      <vt:lpstr>Keterangan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Rafli</dc:creator>
  <cp:lastModifiedBy>Diah Sastri</cp:lastModifiedBy>
  <cp:lastPrinted>2017-07-21T13:59:23Z</cp:lastPrinted>
  <dcterms:created xsi:type="dcterms:W3CDTF">2017-04-21T12:11:17Z</dcterms:created>
  <dcterms:modified xsi:type="dcterms:W3CDTF">2017-09-20T01:17:42Z</dcterms:modified>
</cp:coreProperties>
</file>